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rugnac.AGRI77\Downloads\"/>
    </mc:Choice>
  </mc:AlternateContent>
  <bookViews>
    <workbookView xWindow="0" yWindow="0" windowWidth="21570" windowHeight="7710" activeTab="1"/>
  </bookViews>
  <sheets>
    <sheet name="Calcul_écorégime" sheetId="1" r:id="rId1"/>
    <sheet name="Déclaration_exploitation" sheetId="2" r:id="rId2"/>
  </sheets>
  <definedNames>
    <definedName name="AC_DIV">Déclaration_exploitation!$G$201</definedName>
    <definedName name="ACP">Déclaration_exploitation!$C$185</definedName>
    <definedName name="AGR">Déclaration_exploitation!$C$146</definedName>
    <definedName name="AGRE">Déclaration_exploitation!$D$146</definedName>
    <definedName name="AIL">Déclaration_exploitation!$C$121</definedName>
    <definedName name="ANE">Déclaration_exploitation!$C$159</definedName>
    <definedName name="ANG">Déclaration_exploitation!$C$160</definedName>
    <definedName name="ANI">Déclaration_exploitation!$C$161</definedName>
    <definedName name="ARA">Déclaration_exploitation!$C$73</definedName>
    <definedName name="ART">Déclaration_exploitation!$C$122</definedName>
    <definedName name="ARTE">Déclaration_exploitation!$D$122</definedName>
    <definedName name="AUB">Déclaration_exploitation!$C$123</definedName>
    <definedName name="AUTR">Déclaration_exploitation!$G$205</definedName>
    <definedName name="AVH">Déclaration_exploitation!$C$13</definedName>
    <definedName name="AVO">Déclaration_exploitation!$C$124</definedName>
    <definedName name="AVOE">Déclaration_exploitation!$D$124</definedName>
    <definedName name="AVP">Déclaration_exploitation!$C$14</definedName>
    <definedName name="BAR">Déclaration_exploitation!$C$162</definedName>
    <definedName name="BAS">Déclaration_exploitation!$C$163</definedName>
    <definedName name="BDH">Déclaration_exploitation!$C$15</definedName>
    <definedName name="BDP">Déclaration_exploitation!$C$16</definedName>
    <definedName name="BFP">Déclaration_exploitation!$H$184</definedName>
    <definedName name="BFS">Déclaration_exploitation!$H$185</definedName>
    <definedName name="BLT">Déclaration_exploitation!$C$164</definedName>
    <definedName name="BOP">Déclaration_exploitation!$H$113</definedName>
    <definedName name="BOR">Déclaration_exploitation!$H$187</definedName>
    <definedName name="BRH">Déclaration_exploitation!$C$102</definedName>
    <definedName name="BRO">Déclaration_exploitation!$C$103</definedName>
    <definedName name="BTA">Déclaration_exploitation!$H$186</definedName>
    <definedName name="BTH">Déclaration_exploitation!$C$17</definedName>
    <definedName name="BTN">Déclaration_exploitation!$C$125</definedName>
    <definedName name="BTP">Déclaration_exploitation!$C$18</definedName>
    <definedName name="BUR">Déclaration_exploitation!$C$165</definedName>
    <definedName name="BVF">Déclaration_exploitation!$C$93</definedName>
    <definedName name="CAB">Déclaration_exploitation!$C$147</definedName>
    <definedName name="CABE">Déclaration_exploitation!$D$147</definedName>
    <definedName name="CAE">Déclaration_exploitation!$H$114</definedName>
    <definedName name="CAF">Déclaration_exploitation!$C$94</definedName>
    <definedName name="CAG">Déclaration_exploitation!$H$29</definedName>
    <definedName name="CAR">Déclaration_exploitation!$C$126</definedName>
    <definedName name="CAV">Déclaration_exploitation!$C$167</definedName>
    <definedName name="CBT">Déclaration_exploitation!$C$148</definedName>
    <definedName name="CBTE">Déclaration_exploitation!$D$148</definedName>
    <definedName name="CCN">Déclaration_exploitation!$C$130</definedName>
    <definedName name="CCT">Déclaration_exploitation!$C$132</definedName>
    <definedName name="CEE">Déclaration_exploitation!$H$115</definedName>
    <definedName name="CEL">Déclaration_exploitation!$C$127</definedName>
    <definedName name="CERH">Déclaration_exploitation!$G$196</definedName>
    <definedName name="CERP">Déclaration_exploitation!$G$197</definedName>
    <definedName name="CES">Déclaration_exploitation!$C$128</definedName>
    <definedName name="CGF">Déclaration_exploitation!$H$28</definedName>
    <definedName name="CGH">Déclaration_exploitation!$H$24</definedName>
    <definedName name="CGO">Déclaration_exploitation!$H$26</definedName>
    <definedName name="CGP">Déclaration_exploitation!$H$25</definedName>
    <definedName name="CGS">Déclaration_exploitation!$H$27</definedName>
    <definedName name="CHA">Déclaration_exploitation!$H$15</definedName>
    <definedName name="CHF">Déclaration_exploitation!$C$95</definedName>
    <definedName name="CHH">Déclaration_exploitation!$H$16</definedName>
    <definedName name="CHR">Déclaration_exploitation!$C$169</definedName>
    <definedName name="CHS">Déclaration_exploitation!$H$17</definedName>
    <definedName name="CHT">Déclaration_exploitation!$H$18</definedName>
    <definedName name="CHU">Déclaration_exploitation!$C$129</definedName>
    <definedName name="CHV">Déclaration_exploitation!$C$62</definedName>
    <definedName name="CIB">Déclaration_exploitation!$C$170</definedName>
    <definedName name="CID">Déclaration_exploitation!$H$188</definedName>
    <definedName name="CIT">Déclaration_exploitation!$H$189</definedName>
    <definedName name="CMB">Déclaration_exploitation!$C$131</definedName>
    <definedName name="CML">Déclaration_exploitation!$C$36</definedName>
    <definedName name="CMM">Déclaration_exploitation!$C$166</definedName>
    <definedName name="CPA">Déclaration_exploitation!$H$19</definedName>
    <definedName name="CPER">Déclaration_exploitation!$G$204</definedName>
    <definedName name="CPH">Déclaration_exploitation!$H$20</definedName>
    <definedName name="CPL">Déclaration_exploitation!$H$96</definedName>
    <definedName name="CPS">Déclaration_exploitation!$H$21</definedName>
    <definedName name="CPT">Déclaration_exploitation!$H$22</definedName>
    <definedName name="CPZ">Déclaration_exploitation!$H$23</definedName>
    <definedName name="CRA">Déclaration_exploitation!$C$104</definedName>
    <definedName name="CRD">Déclaration_exploitation!$C$171</definedName>
    <definedName name="CRF">Déclaration_exploitation!$C$168</definedName>
    <definedName name="CRN">Déclaration_exploitation!$C$74</definedName>
    <definedName name="CRS">Déclaration_exploitation!$C$133</definedName>
    <definedName name="CSS">Déclaration_exploitation!$C$186</definedName>
    <definedName name="CTG">Déclaration_exploitation!$C$149</definedName>
    <definedName name="CTGE">Déclaration_exploitation!$D$149</definedName>
    <definedName name="CUM">Déclaration_exploitation!$C$172</definedName>
    <definedName name="CZH">Déclaration_exploitation!$C$37</definedName>
    <definedName name="CZP">Déclaration_exploitation!$C$38</definedName>
    <definedName name="DOL">Déclaration_exploitation!$C$75</definedName>
    <definedName name="DTY">Déclaration_exploitation!$C$105</definedName>
    <definedName name="EPE">Déclaration_exploitation!$C$19</definedName>
    <definedName name="EPI">Déclaration_exploitation!$C$134</definedName>
    <definedName name="EST">Déclaration_exploitation!$C$173</definedName>
    <definedName name="FAG">Déclaration_exploitation!$H$95</definedName>
    <definedName name="FET">Déclaration_exploitation!$C$106</definedName>
    <definedName name="FEV">Déclaration_exploitation!$C$135</definedName>
    <definedName name="FFO">Déclaration_exploitation!$C$82</definedName>
    <definedName name="FLA">Déclaration_exploitation!$H$139</definedName>
    <definedName name="FLO">Déclaration_exploitation!$C$107</definedName>
    <definedName name="FLP">Déclaration_exploitation!$H$140</definedName>
    <definedName name="FLPE">Déclaration_exploitation!$I$140</definedName>
    <definedName name="FNO">Déclaration_exploitation!$C$174</definedName>
    <definedName name="FNU">Déclaration_exploitation!$C$76</definedName>
    <definedName name="FRA">Déclaration_exploitation!$C$136</definedName>
    <definedName name="FSG">Déclaration_exploitation!$H$94</definedName>
    <definedName name="FVL">Déclaration_exploitation!$C$50</definedName>
    <definedName name="GAI">Déclaration_exploitation!$C$175</definedName>
    <definedName name="GES">Déclaration_exploitation!$C$77</definedName>
    <definedName name="GFP">Déclaration_exploitation!$H$105</definedName>
    <definedName name="HAR">Déclaration_exploitation!$C$137</definedName>
    <definedName name="HBL">Déclaration_exploitation!$C$138</definedName>
    <definedName name="HBLE">Déclaration_exploitation!$D$138</definedName>
    <definedName name="J5M">Déclaration_exploitation!$C$67</definedName>
    <definedName name="J6P">Déclaration_exploitation!$H$67</definedName>
    <definedName name="J6S">Déclaration_exploitation!$C$68</definedName>
    <definedName name="JNO">Déclaration_exploitation!$H$68</definedName>
    <definedName name="JOD">Déclaration_exploitation!$C$51</definedName>
    <definedName name="JOS">Déclaration_exploitation!$C$83</definedName>
    <definedName name="LAV">Déclaration_exploitation!$C$176</definedName>
    <definedName name="LAVE">Déclaration_exploitation!$D$176</definedName>
    <definedName name="LBF">Déclaration_exploitation!$C$139</definedName>
    <definedName name="LDH">Déclaration_exploitation!$C$52</definedName>
    <definedName name="LDP">Déclaration_exploitation!$C$53</definedName>
    <definedName name="LEC">Déclaration_exploitation!$H$73</definedName>
    <definedName name="LEF">Déclaration_exploitation!$C$96</definedName>
    <definedName name="LFH">Déclaration_exploitation!$C$84</definedName>
    <definedName name="LFP">Déclaration_exploitation!$C$85</definedName>
    <definedName name="LIF">Déclaration_exploitation!$H$62</definedName>
    <definedName name="LIH">Déclaration_exploitation!$C$39</definedName>
    <definedName name="LIP">Déclaration_exploitation!$C$40</definedName>
    <definedName name="LOT">Déclaration_exploitation!$H$74</definedName>
    <definedName name="LUD">Déclaration_exploitation!$C$54</definedName>
    <definedName name="LUZ">Déclaration_exploitation!$C$86</definedName>
    <definedName name="MAC">Déclaration_exploitation!$C$140</definedName>
    <definedName name="MAV">Déclaration_exploitation!$H$159</definedName>
    <definedName name="MCR">Déclaration_exploitation!$H$30</definedName>
    <definedName name="MCT">Déclaration_exploitation!$C$184</definedName>
    <definedName name="MED">Déclaration_exploitation!$C$55</definedName>
    <definedName name="MEL">Déclaration_exploitation!$C$87</definedName>
    <definedName name="MID">Déclaration_exploitation!$C$20</definedName>
    <definedName name="MIE">Déclaration_exploitation!$C$21</definedName>
    <definedName name="MIN">Déclaration_exploitation!$H$75</definedName>
    <definedName name="MIS">Déclaration_exploitation!$C$22</definedName>
    <definedName name="MLC">Déclaration_exploitation!$H$88</definedName>
    <definedName name="MLD">Déclaration_exploitation!$H$55</definedName>
    <definedName name="MLF">Déclaration_exploitation!$H$87</definedName>
    <definedName name="MLG">Déclaration_exploitation!$H$106</definedName>
    <definedName name="MLI">Déclaration_exploitation!$H$160</definedName>
    <definedName name="MLO">Déclaration_exploitation!$C$141</definedName>
    <definedName name="MLP">Déclaration_exploitation!$H$162</definedName>
    <definedName name="MLS">Déclaration_exploitation!$H$77</definedName>
    <definedName name="MLT">Déclaration_exploitation!$C$23</definedName>
    <definedName name="MOH">Déclaration_exploitation!$C$24</definedName>
    <definedName name="MOL">Déclaration_exploitation!$H$44</definedName>
    <definedName name="MOT">Déclaration_exploitation!$C$41</definedName>
    <definedName name="MPA">Déclaration_exploitation!$C$183</definedName>
    <definedName name="MPC">Déclaration_exploitation!$H$57</definedName>
    <definedName name="MPP">Déclaration_exploitation!$H$56</definedName>
    <definedName name="MRG">Déclaration_exploitation!$C$177</definedName>
    <definedName name="MRJ">Déclaration_exploitation!$C$178</definedName>
    <definedName name="MRS">Déclaration_exploitation!$H$183</definedName>
    <definedName name="MTH">Déclaration_exploitation!$H$161</definedName>
    <definedName name="NOS">Déclaration_exploitation!$C$150</definedName>
    <definedName name="NOSE">Déclaration_exploitation!$D$150</definedName>
    <definedName name="NOX">Déclaration_exploitation!$C$151</definedName>
    <definedName name="NOXE">Déclaration_exploitation!$D$151</definedName>
    <definedName name="NVE">Déclaration_exploitation!$C$42</definedName>
    <definedName name="NVF">Déclaration_exploitation!$C$97</definedName>
    <definedName name="NVH">Déclaration_exploitation!$C$43</definedName>
    <definedName name="NVT">Déclaration_exploitation!$H$121</definedName>
    <definedName name="NYG">Déclaration_exploitation!$C$44</definedName>
    <definedName name="OAG">Déclaration_exploitation!$H$43</definedName>
    <definedName name="OEH">Déclaration_exploitation!$H$42</definedName>
    <definedName name="OEI">Déclaration_exploitation!$C$45</definedName>
    <definedName name="OHN">Déclaration_exploitation!$H$38</definedName>
    <definedName name="OHR">Déclaration_exploitation!$H$39</definedName>
    <definedName name="OIG">Déclaration_exploitation!$H$122</definedName>
    <definedName name="OLEH">Déclaration_exploitation!$G$200</definedName>
    <definedName name="OLEP">Déclaration_exploitation!$G$199</definedName>
    <definedName name="OLI">Déclaration_exploitation!$C$152</definedName>
    <definedName name="OLIE">Déclaration_exploitation!$D$152</definedName>
    <definedName name="OPN">Déclaration_exploitation!$H$40</definedName>
    <definedName name="OPR">Déclaration_exploitation!$H$41</definedName>
    <definedName name="ORH">Déclaration_exploitation!$C$25</definedName>
    <definedName name="ORP">Déclaration_exploitation!$C$26</definedName>
    <definedName name="ORT">Déclaration_exploitation!$H$164</definedName>
    <definedName name="OSE">Déclaration_exploitation!$H$163</definedName>
    <definedName name="PAG">Déclaration_exploitation!$H$54</definedName>
    <definedName name="PAN">Déclaration_exploitation!$H$123</definedName>
    <definedName name="PAQ">Déclaration_exploitation!$H$165</definedName>
    <definedName name="PAS">Déclaration_exploitation!$H$124</definedName>
    <definedName name="PAT">Déclaration_exploitation!$C$108</definedName>
    <definedName name="PCH">Déclaration_exploitation!$H$76</definedName>
    <definedName name="PCL">Déclaration_exploitation!$H$102</definedName>
    <definedName name="PEP">Déclaration_exploitation!$C$154</definedName>
    <definedName name="PEPE">Déclaration_exploitation!$D$154</definedName>
    <definedName name="PFH">Déclaration_exploitation!$C$88</definedName>
    <definedName name="PFP">Déclaration_exploitation!$H$82</definedName>
    <definedName name="PFR">Déclaration_exploitation!$H$146</definedName>
    <definedName name="PFRE">Déclaration_exploitation!$I$146</definedName>
    <definedName name="PHI">Déclaration_exploitation!$C$56</definedName>
    <definedName name="PIS">Déclaration_exploitation!$H$147</definedName>
    <definedName name="PISE">Déclaration_exploitation!$I$147</definedName>
    <definedName name="PLSA">Déclaration_exploitation!$G$198</definedName>
    <definedName name="PMV">Déclaration_exploitation!$H$169</definedName>
    <definedName name="POR">Déclaration_exploitation!$H$126</definedName>
    <definedName name="POT">Déclaration_exploitation!$H$130</definedName>
    <definedName name="PPA">Déclaration_exploitation!$H$177</definedName>
    <definedName name="PPAM">Déclaration_exploitation!$F$179</definedName>
    <definedName name="PPER">Déclaration_exploitation!$G$203</definedName>
    <definedName name="PPH">Déclaration_exploitation!$C$114</definedName>
    <definedName name="PPHR">Déclaration_exploitation!$D$114</definedName>
    <definedName name="PPO">Déclaration_exploitation!$H$125</definedName>
    <definedName name="PPP">Déclaration_exploitation!$H$178</definedName>
    <definedName name="PPPE">Déclaration_exploitation!$I$178</definedName>
    <definedName name="PPR">Déclaration_exploitation!$C$57</definedName>
    <definedName name="PRL">Déclaration_exploitation!$C$113</definedName>
    <definedName name="PRLR">Déclaration_exploitation!$D$113</definedName>
    <definedName name="PROT">Déclaration_exploitation!$G$195</definedName>
    <definedName name="PRU">Déclaration_exploitation!$H$149</definedName>
    <definedName name="PRUE">Déclaration_exploitation!$I$149</definedName>
    <definedName name="PSE">Déclaration_exploitation!$H$166</definedName>
    <definedName name="PSL">Déclaration_exploitation!$H$167</definedName>
    <definedName name="PSN">Déclaration_exploitation!$H$170</definedName>
    <definedName name="PSY">Déclaration_exploitation!$H$168</definedName>
    <definedName name="PTC">Déclaration_exploitation!$H$128</definedName>
    <definedName name="PTF">Déclaration_exploitation!$H$129</definedName>
    <definedName name="PTMP">Déclaration_exploitation!$G$194</definedName>
    <definedName name="PTR">Déclaration_exploitation!$H$107</definedName>
    <definedName name="PVP">Déclaration_exploitation!$H$127</definedName>
    <definedName name="PVT">Déclaration_exploitation!$C$153</definedName>
    <definedName name="PVTE">Déclaration_exploitation!$D$153</definedName>
    <definedName name="PWT">Déclaration_exploitation!$H$148</definedName>
    <definedName name="PWTE">Déclaration_exploitation!$I$148</definedName>
    <definedName name="RDF">Déclaration_exploitation!$H$93</definedName>
    <definedName name="RDI">Déclaration_exploitation!$H$131</definedName>
    <definedName name="RGA">Déclaration_exploitation!$H$103</definedName>
    <definedName name="RIZ">Déclaration_exploitation!$C$27</definedName>
    <definedName name="ROM">Déclaration_exploitation!$H$171</definedName>
    <definedName name="ROQ">Déclaration_exploitation!$H$132</definedName>
    <definedName name="ROS">Déclaration_exploitation!$H$116</definedName>
    <definedName name="RUT">Déclaration_exploitation!$H$133</definedName>
    <definedName name="RVI">Déclaration_exploitation!$H$154</definedName>
    <definedName name="RVIE">Déclaration_exploitation!$I$154</definedName>
    <definedName name="SAD">Déclaration_exploitation!$H$50</definedName>
    <definedName name="SAI">Déclaration_exploitation!$H$83</definedName>
    <definedName name="SAUT">Déclaration_exploitation!$G$206</definedName>
    <definedName name="SBO">Déclaration_exploitation!$C$189</definedName>
    <definedName name="SED">Déclaration_exploitation!$H$51</definedName>
    <definedName name="SER">Déclaration_exploitation!$H$84</definedName>
    <definedName name="SFI">Déclaration_exploitation!$H$134</definedName>
    <definedName name="SGE">Déclaration_exploitation!$H$173</definedName>
    <definedName name="SGH">Déclaration_exploitation!$C$29</definedName>
    <definedName name="SGP">Déclaration_exploitation!$C$30</definedName>
    <definedName name="SNE">Déclaration_exploitation!$C$190</definedName>
    <definedName name="SOG">Déclaration_exploitation!$C$31</definedName>
    <definedName name="SOJ">Déclaration_exploitation!$H$36</definedName>
    <definedName name="SPH">Déclaration_exploitation!$C$115</definedName>
    <definedName name="SPHR">Déclaration_exploitation!$D$115</definedName>
    <definedName name="SPL">Déclaration_exploitation!$C$116</definedName>
    <definedName name="SRI">Déclaration_exploitation!$H$172</definedName>
    <definedName name="SRS">Déclaration_exploitation!$C$28</definedName>
    <definedName name="TAB">Déclaration_exploitation!$H$135</definedName>
    <definedName name="TCR">Déclaration_exploitation!$C$187</definedName>
    <definedName name="THY">Déclaration_exploitation!$H$174</definedName>
    <definedName name="TOM">Déclaration_exploitation!$H$136</definedName>
    <definedName name="TOP">Déclaration_exploitation!$H$138</definedName>
    <definedName name="TOT">Déclaration_exploitation!$H$137</definedName>
    <definedName name="TRD">Déclaration_exploitation!$H$52</definedName>
    <definedName name="TRE">Déclaration_exploitation!$H$85</definedName>
    <definedName name="TRN">Déclaration_exploitation!$H$37</definedName>
    <definedName name="TRU">Déclaration_exploitation!$C$188</definedName>
    <definedName name="TTA">Déclaration_exploitation!$G$202</definedName>
    <definedName name="TTH">Déclaration_exploitation!$H$13</definedName>
    <definedName name="TTP">Déclaration_exploitation!$H$14</definedName>
    <definedName name="VAL">Déclaration_exploitation!$H$175</definedName>
    <definedName name="VED">Déclaration_exploitation!$H$53</definedName>
    <definedName name="VER">Déclaration_exploitation!$H$176</definedName>
    <definedName name="VES">Déclaration_exploitation!$H$86</definedName>
    <definedName name="VRC">Déclaration_exploitation!$H$151</definedName>
    <definedName name="VRCE">Déclaration_exploitation!$I$151</definedName>
    <definedName name="VRG">Déclaration_exploitation!$H$150</definedName>
    <definedName name="VRGE">Déclaration_exploitation!$I$150</definedName>
    <definedName name="VRN">Déclaration_exploitation!$H$153</definedName>
    <definedName name="VRNE">Déclaration_exploitation!$I$153</definedName>
    <definedName name="VRT">Déclaration_exploitation!$H$152</definedName>
    <definedName name="VRTE">Déclaration_exploitation!$I$152</definedName>
    <definedName name="XFE">Déclaration_exploitation!$H$104</definedName>
  </definedNames>
  <calcPr calcId="15251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8" i="2" l="1"/>
  <c r="D187" i="2"/>
  <c r="D185" i="2"/>
  <c r="D184" i="2"/>
  <c r="I203" i="2"/>
  <c r="G195" i="2" l="1"/>
  <c r="G204" i="2" l="1"/>
  <c r="G203" i="2"/>
  <c r="C41" i="1" s="1"/>
  <c r="F41" i="1" s="1"/>
  <c r="K23" i="1" s="1"/>
  <c r="G205" i="2"/>
  <c r="G200" i="2"/>
  <c r="G199" i="2"/>
  <c r="G198" i="2"/>
  <c r="G197" i="2"/>
  <c r="G196" i="2"/>
  <c r="G194" i="2"/>
  <c r="I204" i="2" l="1"/>
  <c r="C45" i="1" s="1"/>
  <c r="C44" i="1"/>
  <c r="C40" i="1"/>
  <c r="C30" i="1"/>
  <c r="C29" i="1"/>
  <c r="C24" i="1"/>
  <c r="C23" i="1"/>
  <c r="C22" i="1"/>
  <c r="C20" i="1"/>
  <c r="C18" i="1"/>
  <c r="F179" i="2"/>
  <c r="G201" i="2" s="1"/>
  <c r="C25" i="1" s="1"/>
  <c r="C21" i="1"/>
  <c r="F45" i="1" l="1"/>
  <c r="K24" i="1" s="1"/>
  <c r="G202" i="2"/>
  <c r="C19" i="1"/>
  <c r="G206" i="2" l="1"/>
  <c r="G27" i="1"/>
  <c r="E25" i="1"/>
  <c r="G25" i="1" s="1"/>
  <c r="E18" i="1"/>
  <c r="G18" i="1" s="1"/>
  <c r="E19" i="1"/>
  <c r="G19" i="1" s="1"/>
  <c r="E20" i="1"/>
  <c r="F20" i="1" s="1"/>
  <c r="E21" i="1"/>
  <c r="F21" i="1" s="1"/>
  <c r="E22" i="1"/>
  <c r="F22" i="1" s="1"/>
  <c r="E23" i="1"/>
  <c r="F23" i="1" s="1"/>
  <c r="E24" i="1"/>
  <c r="F24" i="1" s="1"/>
  <c r="C26" i="1"/>
  <c r="E26" i="1" s="1"/>
  <c r="C31" i="1"/>
  <c r="E32" i="1" l="1"/>
  <c r="E28" i="1"/>
  <c r="C46" i="1"/>
  <c r="C42" i="1"/>
  <c r="G20" i="1"/>
  <c r="C32" i="1"/>
  <c r="E30" i="1"/>
  <c r="E29" i="1"/>
  <c r="G29" i="1" s="1"/>
  <c r="E31" i="1"/>
  <c r="B35" i="1" l="1"/>
  <c r="B37" i="1" s="1"/>
  <c r="K22" i="1" s="1"/>
  <c r="K25" i="1" s="1"/>
</calcChain>
</file>

<file path=xl/sharedStrings.xml><?xml version="1.0" encoding="utf-8"?>
<sst xmlns="http://schemas.openxmlformats.org/spreadsheetml/2006/main" count="671" uniqueCount="572">
  <si>
    <t>Culture</t>
  </si>
  <si>
    <t>Surfaces</t>
  </si>
  <si>
    <t>Prairies temporaires</t>
  </si>
  <si>
    <t>Protéagineux</t>
  </si>
  <si>
    <t>Céréales Hiver</t>
  </si>
  <si>
    <t>Oléagineux de printemps</t>
  </si>
  <si>
    <t>Oléagineux hiver</t>
  </si>
  <si>
    <t>Autres cultures + cultures à potentiel de diversification</t>
  </si>
  <si>
    <t>Total terres arables</t>
  </si>
  <si>
    <t>Prairies permanentes</t>
  </si>
  <si>
    <t>cultures pérennes</t>
  </si>
  <si>
    <t>enherbement inter-rang</t>
  </si>
  <si>
    <t>% bloc</t>
  </si>
  <si>
    <t>Nbre points</t>
  </si>
  <si>
    <t>SAU totale</t>
  </si>
  <si>
    <t>&gt; 10%</t>
  </si>
  <si>
    <t>Terres arables / SAU</t>
  </si>
  <si>
    <t>Prairies permanentes / SAU</t>
  </si>
  <si>
    <t>Cultures pérennes / SAU</t>
  </si>
  <si>
    <t>Surface</t>
  </si>
  <si>
    <t>Code</t>
  </si>
  <si>
    <t>Céréales et pseudo-céréales</t>
  </si>
  <si>
    <t>Avoine hiver</t>
  </si>
  <si>
    <t>avoine printemps</t>
  </si>
  <si>
    <t>blé dur printemps</t>
  </si>
  <si>
    <t>blé tendre hiver</t>
  </si>
  <si>
    <t>blé tendre printemps</t>
  </si>
  <si>
    <t>Epeautre</t>
  </si>
  <si>
    <t>Maïs doux</t>
  </si>
  <si>
    <t>Maïs ensilage</t>
  </si>
  <si>
    <t>maïs</t>
  </si>
  <si>
    <t>millet</t>
  </si>
  <si>
    <t>Moha</t>
  </si>
  <si>
    <t>Orge d'hiver</t>
  </si>
  <si>
    <t>Orge de printemps</t>
  </si>
  <si>
    <t>riz</t>
  </si>
  <si>
    <t>sarrasin</t>
  </si>
  <si>
    <t>Seigle d'hiver</t>
  </si>
  <si>
    <t>Seigle de printemps</t>
  </si>
  <si>
    <t>Sorgho</t>
  </si>
  <si>
    <t>Triticale d'hiver</t>
  </si>
  <si>
    <t>triticale de printemps</t>
  </si>
  <si>
    <t>Autre cér. hiver Avena</t>
  </si>
  <si>
    <t>Autre cér. hiver Hordeum</t>
  </si>
  <si>
    <t>Autre cér. hiver Secale</t>
  </si>
  <si>
    <t>Autre cér. hiver Triticum</t>
  </si>
  <si>
    <t>Autre cér. Print. Avena</t>
  </si>
  <si>
    <t>Autre cér. Print. Hordeum</t>
  </si>
  <si>
    <t>Autre cér. Print. Secale</t>
  </si>
  <si>
    <t>Autre cér. Print. Triticum</t>
  </si>
  <si>
    <t>SRS</t>
  </si>
  <si>
    <t>SGH</t>
  </si>
  <si>
    <t>SGP</t>
  </si>
  <si>
    <t>TTH</t>
  </si>
  <si>
    <t>TTP</t>
  </si>
  <si>
    <t>SOG</t>
  </si>
  <si>
    <t>CHA</t>
  </si>
  <si>
    <t>CHH</t>
  </si>
  <si>
    <t>CHS</t>
  </si>
  <si>
    <t>CHT</t>
  </si>
  <si>
    <t>CPA</t>
  </si>
  <si>
    <t>CPH</t>
  </si>
  <si>
    <t>CPS</t>
  </si>
  <si>
    <t>CPT</t>
  </si>
  <si>
    <t>AVH</t>
  </si>
  <si>
    <t>AVP</t>
  </si>
  <si>
    <t>EPE</t>
  </si>
  <si>
    <t>ORP</t>
  </si>
  <si>
    <t>BDH</t>
  </si>
  <si>
    <t>BDP</t>
  </si>
  <si>
    <t>Blé dur hiver</t>
  </si>
  <si>
    <t>BTH</t>
  </si>
  <si>
    <t>BTP</t>
  </si>
  <si>
    <t>MID</t>
  </si>
  <si>
    <t>MIE</t>
  </si>
  <si>
    <t>MIS</t>
  </si>
  <si>
    <t>MLT</t>
  </si>
  <si>
    <t>MOH</t>
  </si>
  <si>
    <t>ORH</t>
  </si>
  <si>
    <t>RIZ</t>
  </si>
  <si>
    <t>Autre cér. Print. Zéa</t>
  </si>
  <si>
    <t>Autre cér. Phalaris</t>
  </si>
  <si>
    <t>Autre cér. Panicum</t>
  </si>
  <si>
    <t>Autre cér. Sorghum</t>
  </si>
  <si>
    <t>Autre cér. Setaria</t>
  </si>
  <si>
    <t>Autre cér. Phagopyrum</t>
  </si>
  <si>
    <t>Autre cér. Autre genre</t>
  </si>
  <si>
    <t>CPZ</t>
  </si>
  <si>
    <t>CGH</t>
  </si>
  <si>
    <t>CGP</t>
  </si>
  <si>
    <t>CGS</t>
  </si>
  <si>
    <t>CGO</t>
  </si>
  <si>
    <t>CGF</t>
  </si>
  <si>
    <t>CAG</t>
  </si>
  <si>
    <t>mélange céréales</t>
  </si>
  <si>
    <t>MCR</t>
  </si>
  <si>
    <t>Oléagineux</t>
  </si>
  <si>
    <t>Je déclare mon assolement PAC avec le "récapitulatif des assolements"</t>
  </si>
  <si>
    <t>Cameline</t>
  </si>
  <si>
    <t>colza d'hiver</t>
  </si>
  <si>
    <t>colza de printemps</t>
  </si>
  <si>
    <t>lin non textile hiver</t>
  </si>
  <si>
    <t>lin non textile printemps</t>
  </si>
  <si>
    <t>moutarde</t>
  </si>
  <si>
    <t>navette d'été</t>
  </si>
  <si>
    <t>navette d'hiver</t>
  </si>
  <si>
    <t>nyger</t>
  </si>
  <si>
    <t>oeillette (pavot)</t>
  </si>
  <si>
    <t>soja</t>
  </si>
  <si>
    <t>tournesol</t>
  </si>
  <si>
    <t>autre oléa. hiver B. napus</t>
  </si>
  <si>
    <t>autre oléa. hiver B. rapa</t>
  </si>
  <si>
    <t>autre oléa. Print. B. napus</t>
  </si>
  <si>
    <t>autre oléa. Print. B. rapa</t>
  </si>
  <si>
    <t>autre oléa. Helianthus</t>
  </si>
  <si>
    <t>Mélange oléagineux</t>
  </si>
  <si>
    <t>CML</t>
  </si>
  <si>
    <t>CZH</t>
  </si>
  <si>
    <t>CZP</t>
  </si>
  <si>
    <t>LIH</t>
  </si>
  <si>
    <t>LIP</t>
  </si>
  <si>
    <t>MOT</t>
  </si>
  <si>
    <t>NVE</t>
  </si>
  <si>
    <t>NVH</t>
  </si>
  <si>
    <t>NYG</t>
  </si>
  <si>
    <t>OEI</t>
  </si>
  <si>
    <t>SOJ</t>
  </si>
  <si>
    <t>TRN</t>
  </si>
  <si>
    <t>OHN</t>
  </si>
  <si>
    <t>OHR</t>
  </si>
  <si>
    <t>OPN</t>
  </si>
  <si>
    <t>OPR</t>
  </si>
  <si>
    <t>OEH</t>
  </si>
  <si>
    <t>OAG</t>
  </si>
  <si>
    <t>MOL</t>
  </si>
  <si>
    <t>féverole</t>
  </si>
  <si>
    <t>jarosse déshydratée</t>
  </si>
  <si>
    <t>Lupin doux d'hiver</t>
  </si>
  <si>
    <t>lupin doux de printemps</t>
  </si>
  <si>
    <t>luzerne déshydratée</t>
  </si>
  <si>
    <t>autre oléa. autre genre</t>
  </si>
  <si>
    <t>mélilot déshydraté</t>
  </si>
  <si>
    <t>pois d'hiver</t>
  </si>
  <si>
    <t>pois de printemps</t>
  </si>
  <si>
    <t>sain foin déshydraté</t>
  </si>
  <si>
    <t>Cultures de fibres</t>
  </si>
  <si>
    <t>chanvre</t>
  </si>
  <si>
    <t>lin fibres</t>
  </si>
  <si>
    <t>Jachères</t>
  </si>
  <si>
    <t>CHV</t>
  </si>
  <si>
    <t>LIF</t>
  </si>
  <si>
    <t>Jachère &lt;= 5 ans</t>
  </si>
  <si>
    <t>Jachère &gt;= 6 ans SIE</t>
  </si>
  <si>
    <t>Jachère &gt;= 6 ans</t>
  </si>
  <si>
    <t>Jachère noire</t>
  </si>
  <si>
    <t>J6P</t>
  </si>
  <si>
    <t>JNO</t>
  </si>
  <si>
    <t>J6S</t>
  </si>
  <si>
    <t>J5M</t>
  </si>
  <si>
    <t>FVL</t>
  </si>
  <si>
    <t>JOD</t>
  </si>
  <si>
    <t>LDH</t>
  </si>
  <si>
    <t>LDP</t>
  </si>
  <si>
    <t>LUD</t>
  </si>
  <si>
    <t>MED</t>
  </si>
  <si>
    <t>PHI</t>
  </si>
  <si>
    <t>PPR</t>
  </si>
  <si>
    <t>SAD</t>
  </si>
  <si>
    <t>SED</t>
  </si>
  <si>
    <t>TRD</t>
  </si>
  <si>
    <t>VED</t>
  </si>
  <si>
    <t>PAG</t>
  </si>
  <si>
    <t>MLD</t>
  </si>
  <si>
    <t>MPP</t>
  </si>
  <si>
    <t>MPC</t>
  </si>
  <si>
    <t>Serradelle déshydratée</t>
  </si>
  <si>
    <t>Trèfle déshydraté</t>
  </si>
  <si>
    <t>Vesce deshydratée</t>
  </si>
  <si>
    <t>autre prot. autre genre</t>
  </si>
  <si>
    <t>Mélange lég.deshydratée</t>
  </si>
  <si>
    <t>Mélange protéagineux</t>
  </si>
  <si>
    <t>Mélange prot. céréales</t>
  </si>
  <si>
    <t>Légumineuses</t>
  </si>
  <si>
    <t>Arachide</t>
  </si>
  <si>
    <t>Cornille</t>
  </si>
  <si>
    <t>Dolique</t>
  </si>
  <si>
    <t>Fenugrec</t>
  </si>
  <si>
    <t>Gesse</t>
  </si>
  <si>
    <t>Lentilles cultivées (non four.)</t>
  </si>
  <si>
    <t>lotier</t>
  </si>
  <si>
    <t>minette</t>
  </si>
  <si>
    <t>Pois chiche</t>
  </si>
  <si>
    <t>mélange leg. Non four</t>
  </si>
  <si>
    <t>Légumineuses fourragères</t>
  </si>
  <si>
    <t>féverole fourragère</t>
  </si>
  <si>
    <t>Jarosse</t>
  </si>
  <si>
    <t>Lupin fourrager hiver</t>
  </si>
  <si>
    <t>Lupin fourrager printemps</t>
  </si>
  <si>
    <t>Luzerne</t>
  </si>
  <si>
    <t>Mélilot</t>
  </si>
  <si>
    <t>Pois fourrager hiver</t>
  </si>
  <si>
    <t>sainfoin</t>
  </si>
  <si>
    <t>pois fourrager printemps</t>
  </si>
  <si>
    <t>Serradelle</t>
  </si>
  <si>
    <t>Trèfle</t>
  </si>
  <si>
    <t>Vesce</t>
  </si>
  <si>
    <t>mélanges lég. four./céréales…</t>
  </si>
  <si>
    <t>mélanges lég. fourragères</t>
  </si>
  <si>
    <t>Fourrages</t>
  </si>
  <si>
    <t>Betteraves fourragères</t>
  </si>
  <si>
    <t>carotte fourragères</t>
  </si>
  <si>
    <t>chou fourrager</t>
  </si>
  <si>
    <t>Lentille fourragères</t>
  </si>
  <si>
    <t>navet fourrager</t>
  </si>
  <si>
    <t>autres plantes four. Sarclées</t>
  </si>
  <si>
    <t>autre four. annuel autre genre</t>
  </si>
  <si>
    <t>four. Céréale/prot/lég &lt;50%</t>
  </si>
  <si>
    <t>radis fourrager</t>
  </si>
  <si>
    <t>Surfaces herbacéees temporaires</t>
  </si>
  <si>
    <t>Bourrache &lt;= 5 ans</t>
  </si>
  <si>
    <t>Brôme &lt;= 5ans</t>
  </si>
  <si>
    <t>cresson aliénois &lt;= 5 ans</t>
  </si>
  <si>
    <t>dactyle &lt;= 5 ans</t>
  </si>
  <si>
    <t>fétuque &lt;= 5 ans</t>
  </si>
  <si>
    <t>fléole &lt;= 5 ans</t>
  </si>
  <si>
    <t>paturin commun &lt;= 5 ans</t>
  </si>
  <si>
    <t>Phacélie&lt;= 5 ans</t>
  </si>
  <si>
    <t>Ray-grass &lt;= 5 ans</t>
  </si>
  <si>
    <t>X-Festulolium &lt;= 5 ans</t>
  </si>
  <si>
    <t>autre graminées four. &lt;= 5 ans</t>
  </si>
  <si>
    <t>mélange lég. graminée f. &lt;= 5a</t>
  </si>
  <si>
    <t>autre PT &lt;= 5 ans</t>
  </si>
  <si>
    <t>Prairies ou patûrages permanents</t>
  </si>
  <si>
    <t>Légumes et fruits (dont tabac, houblon…)</t>
  </si>
  <si>
    <t>Arboriculture et viticulture</t>
  </si>
  <si>
    <t>Plantes ornementales et plantes à parfum, aromatiques et médicinales</t>
  </si>
  <si>
    <t>PPAM</t>
  </si>
  <si>
    <t>Divers</t>
  </si>
  <si>
    <t>ARA</t>
  </si>
  <si>
    <t>DOL</t>
  </si>
  <si>
    <t>GES</t>
  </si>
  <si>
    <t>CRN</t>
  </si>
  <si>
    <t>FNU</t>
  </si>
  <si>
    <t>LEC</t>
  </si>
  <si>
    <t>LOT</t>
  </si>
  <si>
    <t>MIN</t>
  </si>
  <si>
    <t>PCH</t>
  </si>
  <si>
    <t>MLS</t>
  </si>
  <si>
    <t>PFP</t>
  </si>
  <si>
    <t>SAI</t>
  </si>
  <si>
    <t>SER</t>
  </si>
  <si>
    <t>VES</t>
  </si>
  <si>
    <t>TRE</t>
  </si>
  <si>
    <t>MLF</t>
  </si>
  <si>
    <t>MLC</t>
  </si>
  <si>
    <t>FFO</t>
  </si>
  <si>
    <t>JOS</t>
  </si>
  <si>
    <t>LFH</t>
  </si>
  <si>
    <t>LFP</t>
  </si>
  <si>
    <t>LUZ</t>
  </si>
  <si>
    <t>MEL</t>
  </si>
  <si>
    <t>PFH</t>
  </si>
  <si>
    <t>BVF</t>
  </si>
  <si>
    <t>CAF</t>
  </si>
  <si>
    <t>CHF</t>
  </si>
  <si>
    <t>LEF</t>
  </si>
  <si>
    <t>NVF</t>
  </si>
  <si>
    <t>RDF</t>
  </si>
  <si>
    <t>FSG</t>
  </si>
  <si>
    <t>FAG</t>
  </si>
  <si>
    <t>CPL</t>
  </si>
  <si>
    <t>BRH</t>
  </si>
  <si>
    <t>BRO</t>
  </si>
  <si>
    <t>CRA</t>
  </si>
  <si>
    <t>DTY</t>
  </si>
  <si>
    <t>FET</t>
  </si>
  <si>
    <t>FLO</t>
  </si>
  <si>
    <t>PAT</t>
  </si>
  <si>
    <t>PCL</t>
  </si>
  <si>
    <t>RGA</t>
  </si>
  <si>
    <t>XFE</t>
  </si>
  <si>
    <t>GFP</t>
  </si>
  <si>
    <t>MLG</t>
  </si>
  <si>
    <t>PTR</t>
  </si>
  <si>
    <t>Pomme de terre conso</t>
  </si>
  <si>
    <t>Pomme de terre fécule</t>
  </si>
  <si>
    <t>PTC</t>
  </si>
  <si>
    <t>PTF</t>
  </si>
  <si>
    <t>Houblon</t>
  </si>
  <si>
    <t>Tabac</t>
  </si>
  <si>
    <t>HBL</t>
  </si>
  <si>
    <t>TAB</t>
  </si>
  <si>
    <t>BTN</t>
  </si>
  <si>
    <t>SAU</t>
  </si>
  <si>
    <t>SNE</t>
  </si>
  <si>
    <t>Commencer par remplir la déclaration exploitation à partir du récapitulatif assolement du dossier PAC (onglet déclaration)</t>
  </si>
  <si>
    <t>Céréales de printemps</t>
  </si>
  <si>
    <t>Plantes sarclées</t>
  </si>
  <si>
    <t>Miscanthus</t>
  </si>
  <si>
    <t>MCT</t>
  </si>
  <si>
    <t>Prairies permanentes (écorégime)</t>
  </si>
  <si>
    <t>Cultures pérennes</t>
  </si>
  <si>
    <t>Autres</t>
  </si>
  <si>
    <t>Vérification des blocs prairies permanentes et cultures pérennes</t>
  </si>
  <si>
    <t>Terres arables &lt; 10 ha</t>
  </si>
  <si>
    <t>Prairie en rotations longues</t>
  </si>
  <si>
    <t>prairies perm. Herbes</t>
  </si>
  <si>
    <t>surfaces pastorales - herbes</t>
  </si>
  <si>
    <t>Surfaces pastorales - ligneux</t>
  </si>
  <si>
    <t>PRL</t>
  </si>
  <si>
    <t>PPH</t>
  </si>
  <si>
    <t>SPH</t>
  </si>
  <si>
    <t>SPL</t>
  </si>
  <si>
    <t>Bois pâturés</t>
  </si>
  <si>
    <t>Chataigneraie entretenue</t>
  </si>
  <si>
    <t>Chênaie entretenue</t>
  </si>
  <si>
    <t>Roselière</t>
  </si>
  <si>
    <t>BOP</t>
  </si>
  <si>
    <t>CAE</t>
  </si>
  <si>
    <t>CEE</t>
  </si>
  <si>
    <t>ROS</t>
  </si>
  <si>
    <t>POT</t>
  </si>
  <si>
    <t>Potiron/Potimarron</t>
  </si>
  <si>
    <t>Radis</t>
  </si>
  <si>
    <t>Roquette</t>
  </si>
  <si>
    <t>Rutabaga</t>
  </si>
  <si>
    <t>Salsifis</t>
  </si>
  <si>
    <t>Tomate</t>
  </si>
  <si>
    <t>Tomate pour transformation</t>
  </si>
  <si>
    <t>Topinambour</t>
  </si>
  <si>
    <t>Autre lég ou fruit perenne</t>
  </si>
  <si>
    <t>Autre lég ou fruit annuel</t>
  </si>
  <si>
    <t>RDI</t>
  </si>
  <si>
    <t>ROQ</t>
  </si>
  <si>
    <t>RUT</t>
  </si>
  <si>
    <t>SFI</t>
  </si>
  <si>
    <t>TOM</t>
  </si>
  <si>
    <t>TOP</t>
  </si>
  <si>
    <t>TOT</t>
  </si>
  <si>
    <t>FLA</t>
  </si>
  <si>
    <t>FLP</t>
  </si>
  <si>
    <t>Ail</t>
  </si>
  <si>
    <t>Aubergine</t>
  </si>
  <si>
    <t>Artichaut</t>
  </si>
  <si>
    <t>Avocat</t>
  </si>
  <si>
    <t>Betteraves non four/bette</t>
  </si>
  <si>
    <t>Carotte</t>
  </si>
  <si>
    <t>Céleri</t>
  </si>
  <si>
    <t>Chicorée/Endive/Scarole</t>
  </si>
  <si>
    <t>Chou</t>
  </si>
  <si>
    <t>Concombre/Cornichon</t>
  </si>
  <si>
    <t>Courge musquée/Butternut</t>
  </si>
  <si>
    <t>Courgette/Citrouille</t>
  </si>
  <si>
    <t>Cresson</t>
  </si>
  <si>
    <t>Epinard</t>
  </si>
  <si>
    <t>Fève</t>
  </si>
  <si>
    <t>Fraise</t>
  </si>
  <si>
    <t>Haricot/Flageolet</t>
  </si>
  <si>
    <t>Laitue/Batavia/Feuille chêne</t>
  </si>
  <si>
    <t>Mâche</t>
  </si>
  <si>
    <t>Melon</t>
  </si>
  <si>
    <t>Navet</t>
  </si>
  <si>
    <t>Oignon/Échalotte</t>
  </si>
  <si>
    <t>Panais</t>
  </si>
  <si>
    <t>Pastèque</t>
  </si>
  <si>
    <t>Pois(petits pois, pois cassés, pois gourmands)</t>
  </si>
  <si>
    <t>Poireau</t>
  </si>
  <si>
    <t>Poivron/Piment</t>
  </si>
  <si>
    <t>AIL</t>
  </si>
  <si>
    <t>ART</t>
  </si>
  <si>
    <t>AUB</t>
  </si>
  <si>
    <t>AVO</t>
  </si>
  <si>
    <t>CAR</t>
  </si>
  <si>
    <t>CEL</t>
  </si>
  <si>
    <t>CES</t>
  </si>
  <si>
    <t>CHU</t>
  </si>
  <si>
    <t>CCN</t>
  </si>
  <si>
    <t>CMB</t>
  </si>
  <si>
    <t>CCT</t>
  </si>
  <si>
    <t>CRS</t>
  </si>
  <si>
    <t>EPI</t>
  </si>
  <si>
    <t>FEV</t>
  </si>
  <si>
    <t>FRA</t>
  </si>
  <si>
    <t>HAR</t>
  </si>
  <si>
    <t>LBF</t>
  </si>
  <si>
    <t>MAC</t>
  </si>
  <si>
    <t>MLO</t>
  </si>
  <si>
    <t>NVT</t>
  </si>
  <si>
    <t>OIG</t>
  </si>
  <si>
    <t>PAN</t>
  </si>
  <si>
    <t>PAS</t>
  </si>
  <si>
    <t>PPO</t>
  </si>
  <si>
    <t>POR</t>
  </si>
  <si>
    <t>PVP</t>
  </si>
  <si>
    <t>Agrume</t>
  </si>
  <si>
    <t>Caroube</t>
  </si>
  <si>
    <t>Cerise bigarreau transfo</t>
  </si>
  <si>
    <t>Châtaigne</t>
  </si>
  <si>
    <t>Noisette</t>
  </si>
  <si>
    <t>Noix</t>
  </si>
  <si>
    <t>Oliveraie</t>
  </si>
  <si>
    <t>Pêche pavie transfo</t>
  </si>
  <si>
    <t>Pépinière</t>
  </si>
  <si>
    <t>Petit fruit rouge</t>
  </si>
  <si>
    <t>AGR</t>
  </si>
  <si>
    <t>OLI</t>
  </si>
  <si>
    <t>CAB</t>
  </si>
  <si>
    <t>CBT</t>
  </si>
  <si>
    <t>CTG</t>
  </si>
  <si>
    <t>NOS</t>
  </si>
  <si>
    <t>NOX</t>
  </si>
  <si>
    <t>PVT</t>
  </si>
  <si>
    <t>PEP</t>
  </si>
  <si>
    <t>PFR</t>
  </si>
  <si>
    <t>Pistache</t>
  </si>
  <si>
    <t>Poire Williams transfo</t>
  </si>
  <si>
    <t>Prune d'Ente transfo</t>
  </si>
  <si>
    <t>autres vergers</t>
  </si>
  <si>
    <t>vigne: raisin table</t>
  </si>
  <si>
    <t>vigne: raisin cuve production</t>
  </si>
  <si>
    <t>vigne: raisin cuve non production</t>
  </si>
  <si>
    <t>Restructuration du vignoble</t>
  </si>
  <si>
    <t>PIS</t>
  </si>
  <si>
    <t>PRU</t>
  </si>
  <si>
    <t>PWT</t>
  </si>
  <si>
    <t>VRG</t>
  </si>
  <si>
    <t>VRC</t>
  </si>
  <si>
    <t>VRN</t>
  </si>
  <si>
    <t>VRT</t>
  </si>
  <si>
    <t>RVI</t>
  </si>
  <si>
    <t>Prairies temporaires (écorégime)</t>
  </si>
  <si>
    <t>Protéagineux (écorégime)</t>
  </si>
  <si>
    <t>Plantes sarclées (écorégime)</t>
  </si>
  <si>
    <t>Aneth</t>
  </si>
  <si>
    <t>Angélique</t>
  </si>
  <si>
    <t>Anis</t>
  </si>
  <si>
    <t>Bardane</t>
  </si>
  <si>
    <t>Basilic</t>
  </si>
  <si>
    <t>Bleuet</t>
  </si>
  <si>
    <t>Bugle rampant</t>
  </si>
  <si>
    <t>Camomille</t>
  </si>
  <si>
    <t>Carvi</t>
  </si>
  <si>
    <t>Cerfeuil</t>
  </si>
  <si>
    <t>Chardon Marie</t>
  </si>
  <si>
    <t>Ciboulette</t>
  </si>
  <si>
    <t>Coriandre</t>
  </si>
  <si>
    <t>Cumin</t>
  </si>
  <si>
    <t>Estragon</t>
  </si>
  <si>
    <t>Fenouil</t>
  </si>
  <si>
    <t>Gaillet</t>
  </si>
  <si>
    <t>Lavande/lavandin</t>
  </si>
  <si>
    <t>Marguerite</t>
  </si>
  <si>
    <t>Marjolaine/Origan</t>
  </si>
  <si>
    <t>Mauve</t>
  </si>
  <si>
    <t>Mélisse</t>
  </si>
  <si>
    <t>Menthe</t>
  </si>
  <si>
    <t>Millepertuis</t>
  </si>
  <si>
    <t>Oseille</t>
  </si>
  <si>
    <t>Ortie</t>
  </si>
  <si>
    <t>Pâquerette</t>
  </si>
  <si>
    <t>Pensée</t>
  </si>
  <si>
    <t>Persil</t>
  </si>
  <si>
    <t>Plantain Psyllium</t>
  </si>
  <si>
    <t>Primevère</t>
  </si>
  <si>
    <t>Psyllium noir de Provence</t>
  </si>
  <si>
    <t>Romarin</t>
  </si>
  <si>
    <t>Sariette</t>
  </si>
  <si>
    <t>Sauge</t>
  </si>
  <si>
    <t>Thym</t>
  </si>
  <si>
    <t>Valériane</t>
  </si>
  <si>
    <t>Véronique</t>
  </si>
  <si>
    <t>Autres ornementales et PPAM pérennes</t>
  </si>
  <si>
    <t>ANE</t>
  </si>
  <si>
    <t>ANG</t>
  </si>
  <si>
    <t>ANI</t>
  </si>
  <si>
    <t>BAR</t>
  </si>
  <si>
    <t>BAS</t>
  </si>
  <si>
    <t>CIB</t>
  </si>
  <si>
    <t>CUM</t>
  </si>
  <si>
    <t>EST</t>
  </si>
  <si>
    <t>GAI</t>
  </si>
  <si>
    <t>LAV</t>
  </si>
  <si>
    <t>BLT</t>
  </si>
  <si>
    <t>BUR</t>
  </si>
  <si>
    <t>CMM</t>
  </si>
  <si>
    <t>CAV</t>
  </si>
  <si>
    <t>CRF</t>
  </si>
  <si>
    <t>CHR</t>
  </si>
  <si>
    <t>CRD</t>
  </si>
  <si>
    <t>FNO</t>
  </si>
  <si>
    <t>MRG</t>
  </si>
  <si>
    <t>MRJ</t>
  </si>
  <si>
    <t>MAV</t>
  </si>
  <si>
    <t>PSL</t>
  </si>
  <si>
    <t>MLI</t>
  </si>
  <si>
    <t>MTH</t>
  </si>
  <si>
    <t>MLP</t>
  </si>
  <si>
    <t>OSE</t>
  </si>
  <si>
    <t>ORT</t>
  </si>
  <si>
    <t>PAQ</t>
  </si>
  <si>
    <t>PSE</t>
  </si>
  <si>
    <t>PSY</t>
  </si>
  <si>
    <t>PMV</t>
  </si>
  <si>
    <t>PSN</t>
  </si>
  <si>
    <t>ROM</t>
  </si>
  <si>
    <t>SRI</t>
  </si>
  <si>
    <t>SGE</t>
  </si>
  <si>
    <t>THY</t>
  </si>
  <si>
    <t>VAL</t>
  </si>
  <si>
    <t>VER</t>
  </si>
  <si>
    <t>PPA</t>
  </si>
  <si>
    <t>PPP</t>
  </si>
  <si>
    <t>Autre mélange fixant azote</t>
  </si>
  <si>
    <t>Autre cultures pérennes</t>
  </si>
  <si>
    <t>Cultures sous serre hors sol</t>
  </si>
  <si>
    <t>Taillis courte rotation</t>
  </si>
  <si>
    <t>Truffières (plants mycorhizés)</t>
  </si>
  <si>
    <t>Surface boisée ancienne terre agricole</t>
  </si>
  <si>
    <t>Surfaces temporairement non exploitées</t>
  </si>
  <si>
    <t>Marais salant</t>
  </si>
  <si>
    <t>Bande admis. Foret productive</t>
  </si>
  <si>
    <t>Bande admis. Foret non productive</t>
  </si>
  <si>
    <t>Bande tampon</t>
  </si>
  <si>
    <t>Bordure de champ</t>
  </si>
  <si>
    <t>Cultures en interrangs :2</t>
  </si>
  <si>
    <t>Cultures en interrangs : 3</t>
  </si>
  <si>
    <t>MPA</t>
  </si>
  <si>
    <t>ACP</t>
  </si>
  <si>
    <t>CSS</t>
  </si>
  <si>
    <t>TCR</t>
  </si>
  <si>
    <t>TRU</t>
  </si>
  <si>
    <t>SBO</t>
  </si>
  <si>
    <t>BFP</t>
  </si>
  <si>
    <t>BFS</t>
  </si>
  <si>
    <t>MRS</t>
  </si>
  <si>
    <t>BTA</t>
  </si>
  <si>
    <t>BOR</t>
  </si>
  <si>
    <t>CID</t>
  </si>
  <si>
    <t>CIT</t>
  </si>
  <si>
    <t>Cultures pérennes CPER</t>
  </si>
  <si>
    <t>Prairies permanentes PPER</t>
  </si>
  <si>
    <t>Protéagineux PROT</t>
  </si>
  <si>
    <t>Prairie temp PTMP</t>
  </si>
  <si>
    <t>Céréales Hiver CERH</t>
  </si>
  <si>
    <t>Céréales Printemps CERP</t>
  </si>
  <si>
    <t>Oléagineux printemps OLEP</t>
  </si>
  <si>
    <t>Oléagineux hiver OLEH</t>
  </si>
  <si>
    <t>Plantes sarclées PLSA</t>
  </si>
  <si>
    <t>Autres AUTR</t>
  </si>
  <si>
    <t xml:space="preserve">Autres ornementales et PPAM annuelles </t>
  </si>
  <si>
    <t>Total PPAM annuelles</t>
  </si>
  <si>
    <t>Diversification AC_DV</t>
  </si>
  <si>
    <t>Simulation de l'accès à l'écorégime sur la base de l'assolement de l'exploitation</t>
  </si>
  <si>
    <t>Cette simulation ne prend en compte que la voie pratiques agronomiques de l'exploitation</t>
  </si>
  <si>
    <t>Part non retournement</t>
  </si>
  <si>
    <t>Points éco-régime Diversité</t>
  </si>
  <si>
    <t>Niveau écorégime diversité</t>
  </si>
  <si>
    <t>Niveau écorégime prairies permanentes</t>
  </si>
  <si>
    <t>Niveau écorégime cultures pérennes</t>
  </si>
  <si>
    <t>Accès éco-régime exploitation</t>
  </si>
  <si>
    <t>Diversité</t>
  </si>
  <si>
    <t>Cultures permanentes</t>
  </si>
  <si>
    <t>Écorégime</t>
  </si>
  <si>
    <t>Surface retournée cette année</t>
  </si>
  <si>
    <t>dont surface enherbée</t>
  </si>
  <si>
    <t>Je mentionne mes surfaces de cultures pérennes  enherbées ainsi que mes surfaces en prairies permanentes réensemencées dans l'année</t>
  </si>
  <si>
    <t>Ceci est une simulation selon les modalités connues début septembre 2021 - Elle est à visée pédagogique et sera amenée à évoluer</t>
  </si>
  <si>
    <t>Le montant au titre de l'écorégime est le plus faible des trois blocs et s'applique à l'ensemble des surfaces disposant d'un DPB. A ce chiffre il conviendra de rajouter éventuellement le top up haie. La question de la proportionalité des différents blocs reste ouverte et sera traitée dans le cadre des controles et sanctions.</t>
  </si>
  <si>
    <t>Part enherbement inter rang ou couverture avec mulch</t>
  </si>
  <si>
    <t xml:space="preserve">Cet outil n'est pas un outil  officiel mais seulement un outil d'aide à la réflexion concernant les écorégimes </t>
  </si>
  <si>
    <t xml:space="preserve"> Il ne saurait à ce titre engager en quoi que ce soit les AS grandes cultures</t>
  </si>
  <si>
    <t>Le calcul (dont le résultat n'est pas garanti) est automatisé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</si>
</sst>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theme="9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/>
      <diagonal/>
    </border>
    <border>
      <left style="thick">
        <color theme="7" tint="-0.24994659260841701"/>
      </left>
      <right style="thick">
        <color theme="7" tint="-0.24994659260841701"/>
      </right>
      <top/>
      <bottom/>
      <diagonal/>
    </border>
    <border>
      <left style="thick">
        <color theme="7" tint="-0.24994659260841701"/>
      </left>
      <right style="thick">
        <color theme="7" tint="-0.24994659260841701"/>
      </right>
      <top/>
      <bottom style="thick">
        <color theme="7" tint="-0.2499465926084170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medium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NumberFormat="1" applyAlignment="1">
      <alignment horizontal="left" vertical="center" wrapText="1"/>
    </xf>
    <xf numFmtId="4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2" fontId="0" fillId="0" borderId="0" xfId="0" applyNumberForma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/>
    <xf numFmtId="164" fontId="4" fillId="0" borderId="0" xfId="0" applyNumberFormat="1" applyFont="1"/>
    <xf numFmtId="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/>
    </xf>
    <xf numFmtId="164" fontId="6" fillId="0" borderId="0" xfId="0" applyNumberFormat="1" applyFont="1"/>
    <xf numFmtId="0" fontId="5" fillId="0" borderId="0" xfId="0" applyFont="1" applyAlignment="1">
      <alignment horizontal="center"/>
    </xf>
    <xf numFmtId="2" fontId="0" fillId="0" borderId="0" xfId="0" applyNumberFormat="1" applyProtection="1">
      <protection locked="0"/>
    </xf>
    <xf numFmtId="2" fontId="4" fillId="0" borderId="0" xfId="0" applyNumberFormat="1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4" borderId="0" xfId="0" applyFill="1"/>
    <xf numFmtId="0" fontId="4" fillId="5" borderId="0" xfId="0" applyFont="1" applyFill="1" applyAlignment="1">
      <alignment horizontal="center" vertical="center"/>
    </xf>
    <xf numFmtId="0" fontId="0" fillId="3" borderId="0" xfId="0" applyFill="1"/>
    <xf numFmtId="0" fontId="4" fillId="6" borderId="0" xfId="0" applyFont="1" applyFill="1" applyAlignment="1">
      <alignment horizontal="center" vertical="center"/>
    </xf>
    <xf numFmtId="0" fontId="0" fillId="6" borderId="0" xfId="0" applyFill="1"/>
    <xf numFmtId="0" fontId="4" fillId="7" borderId="0" xfId="0" applyFont="1" applyFill="1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4" fillId="8" borderId="0" xfId="0" applyFont="1" applyFill="1" applyAlignment="1">
      <alignment horizontal="center"/>
    </xf>
    <xf numFmtId="44" fontId="4" fillId="8" borderId="0" xfId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9" borderId="0" xfId="0" applyFill="1"/>
    <xf numFmtId="0" fontId="4" fillId="9" borderId="0" xfId="0" applyFont="1" applyFill="1" applyAlignment="1">
      <alignment horizontal="center" vertical="center"/>
    </xf>
    <xf numFmtId="0" fontId="0" fillId="10" borderId="0" xfId="0" applyFill="1"/>
    <xf numFmtId="0" fontId="4" fillId="10" borderId="0" xfId="0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0" fillId="11" borderId="0" xfId="0" applyFill="1"/>
    <xf numFmtId="0" fontId="0" fillId="12" borderId="0" xfId="0" applyFill="1"/>
    <xf numFmtId="0" fontId="4" fillId="12" borderId="0" xfId="0" applyFont="1" applyFill="1" applyAlignment="1">
      <alignment horizontal="center" vertical="center"/>
    </xf>
    <xf numFmtId="2" fontId="0" fillId="0" borderId="12" xfId="0" applyNumberFormat="1" applyBorder="1" applyAlignment="1">
      <alignment horizontal="right" vertical="center" indent="1"/>
    </xf>
    <xf numFmtId="2" fontId="0" fillId="0" borderId="13" xfId="0" applyNumberFormat="1" applyBorder="1" applyAlignment="1">
      <alignment horizontal="right" vertical="center" indent="1"/>
    </xf>
    <xf numFmtId="2" fontId="0" fillId="0" borderId="14" xfId="0" applyNumberFormat="1" applyBorder="1" applyAlignment="1">
      <alignment horizontal="right" vertical="center" indent="1"/>
    </xf>
    <xf numFmtId="2" fontId="16" fillId="0" borderId="3" xfId="0" applyNumberFormat="1" applyFont="1" applyBorder="1" applyAlignment="1">
      <alignment horizontal="right" vertical="center" indent="1"/>
    </xf>
    <xf numFmtId="2" fontId="17" fillId="0" borderId="3" xfId="0" applyNumberFormat="1" applyFont="1" applyBorder="1" applyAlignment="1">
      <alignment horizontal="right" vertical="center" indent="1"/>
    </xf>
    <xf numFmtId="0" fontId="4" fillId="0" borderId="4" xfId="0" applyNumberFormat="1" applyFont="1" applyBorder="1" applyAlignment="1">
      <alignment horizontal="left" vertical="center" wrapText="1"/>
    </xf>
    <xf numFmtId="4" fontId="4" fillId="0" borderId="5" xfId="0" applyNumberFormat="1" applyFont="1" applyBorder="1"/>
    <xf numFmtId="0" fontId="4" fillId="0" borderId="5" xfId="0" applyFont="1" applyBorder="1"/>
    <xf numFmtId="164" fontId="4" fillId="0" borderId="5" xfId="0" applyNumberFormat="1" applyFont="1" applyBorder="1"/>
    <xf numFmtId="1" fontId="4" fillId="0" borderId="5" xfId="0" applyNumberFormat="1" applyFont="1" applyBorder="1"/>
    <xf numFmtId="0" fontId="4" fillId="0" borderId="7" xfId="0" applyNumberFormat="1" applyFont="1" applyBorder="1" applyAlignment="1">
      <alignment horizontal="left" vertical="center" wrapText="1"/>
    </xf>
    <xf numFmtId="4" fontId="4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1" fontId="4" fillId="0" borderId="1" xfId="0" applyNumberFormat="1" applyFont="1" applyBorder="1"/>
    <xf numFmtId="0" fontId="4" fillId="0" borderId="17" xfId="0" applyNumberFormat="1" applyFont="1" applyBorder="1" applyAlignment="1">
      <alignment horizontal="left" vertical="center" wrapText="1"/>
    </xf>
    <xf numFmtId="4" fontId="4" fillId="0" borderId="18" xfId="0" applyNumberFormat="1" applyFont="1" applyBorder="1"/>
    <xf numFmtId="0" fontId="4" fillId="0" borderId="18" xfId="0" applyFont="1" applyBorder="1"/>
    <xf numFmtId="164" fontId="4" fillId="0" borderId="18" xfId="0" applyNumberFormat="1" applyFont="1" applyBorder="1"/>
    <xf numFmtId="1" fontId="4" fillId="0" borderId="18" xfId="0" applyNumberFormat="1" applyFont="1" applyBorder="1"/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13" fillId="2" borderId="22" xfId="0" applyFont="1" applyFill="1" applyBorder="1" applyAlignment="1">
      <alignment horizontal="center"/>
    </xf>
    <xf numFmtId="0" fontId="4" fillId="0" borderId="20" xfId="0" applyNumberFormat="1" applyFont="1" applyBorder="1" applyAlignment="1">
      <alignment horizontal="left" vertical="center" wrapText="1"/>
    </xf>
    <xf numFmtId="4" fontId="4" fillId="0" borderId="21" xfId="0" applyNumberFormat="1" applyFont="1" applyBorder="1"/>
    <xf numFmtId="0" fontId="4" fillId="0" borderId="21" xfId="0" applyFont="1" applyBorder="1"/>
    <xf numFmtId="164" fontId="4" fillId="0" borderId="21" xfId="0" applyNumberFormat="1" applyFont="1" applyBorder="1"/>
    <xf numFmtId="0" fontId="14" fillId="2" borderId="22" xfId="0" applyFont="1" applyFill="1" applyBorder="1"/>
    <xf numFmtId="0" fontId="8" fillId="0" borderId="20" xfId="0" applyNumberFormat="1" applyFont="1" applyBorder="1" applyAlignment="1">
      <alignment horizontal="right" vertical="center" wrapText="1"/>
    </xf>
    <xf numFmtId="4" fontId="8" fillId="0" borderId="21" xfId="0" applyNumberFormat="1" applyFont="1" applyBorder="1" applyAlignment="1">
      <alignment vertical="center"/>
    </xf>
    <xf numFmtId="0" fontId="8" fillId="0" borderId="21" xfId="0" applyFont="1" applyBorder="1"/>
    <xf numFmtId="0" fontId="15" fillId="2" borderId="22" xfId="0" applyFont="1" applyFill="1" applyBorder="1"/>
    <xf numFmtId="4" fontId="8" fillId="0" borderId="5" xfId="0" applyNumberFormat="1" applyFont="1" applyBorder="1"/>
    <xf numFmtId="0" fontId="8" fillId="0" borderId="5" xfId="0" applyFont="1" applyBorder="1"/>
    <xf numFmtId="164" fontId="8" fillId="0" borderId="5" xfId="0" applyNumberFormat="1" applyFont="1" applyBorder="1"/>
    <xf numFmtId="0" fontId="15" fillId="2" borderId="6" xfId="0" applyFont="1" applyFill="1" applyBorder="1"/>
    <xf numFmtId="0" fontId="4" fillId="0" borderId="17" xfId="0" applyNumberFormat="1" applyFont="1" applyBorder="1" applyAlignment="1">
      <alignment horizontal="right" vertical="center" wrapText="1"/>
    </xf>
    <xf numFmtId="0" fontId="14" fillId="2" borderId="19" xfId="0" applyFont="1" applyFill="1" applyBorder="1"/>
    <xf numFmtId="0" fontId="12" fillId="0" borderId="20" xfId="0" applyNumberFormat="1" applyFont="1" applyBorder="1" applyAlignment="1">
      <alignment horizontal="left" vertical="center" wrapText="1"/>
    </xf>
    <xf numFmtId="4" fontId="12" fillId="0" borderId="21" xfId="0" applyNumberFormat="1" applyFont="1" applyBorder="1" applyAlignment="1"/>
    <xf numFmtId="0" fontId="12" fillId="0" borderId="21" xfId="0" applyFont="1" applyBorder="1"/>
    <xf numFmtId="164" fontId="12" fillId="0" borderId="21" xfId="0" applyNumberFormat="1" applyFont="1" applyBorder="1"/>
    <xf numFmtId="4" fontId="4" fillId="0" borderId="22" xfId="0" applyNumberFormat="1" applyFont="1" applyBorder="1"/>
    <xf numFmtId="0" fontId="6" fillId="0" borderId="20" xfId="0" applyNumberFormat="1" applyFont="1" applyBorder="1" applyAlignment="1">
      <alignment horizontal="left" vertical="center" wrapText="1"/>
    </xf>
    <xf numFmtId="4" fontId="6" fillId="0" borderId="22" xfId="0" applyNumberFormat="1" applyFont="1" applyBorder="1" applyAlignment="1">
      <alignment vertical="center"/>
    </xf>
    <xf numFmtId="0" fontId="4" fillId="3" borderId="0" xfId="0" applyFont="1" applyFill="1" applyAlignment="1">
      <alignment horizontal="center"/>
    </xf>
    <xf numFmtId="44" fontId="4" fillId="3" borderId="0" xfId="1" applyFont="1" applyFill="1" applyAlignment="1">
      <alignment horizontal="center"/>
    </xf>
    <xf numFmtId="164" fontId="20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0" fontId="9" fillId="0" borderId="0" xfId="0" applyFont="1" applyAlignment="1"/>
    <xf numFmtId="164" fontId="21" fillId="0" borderId="0" xfId="0" applyNumberFormat="1" applyFont="1" applyAlignment="1">
      <alignment horizontal="center" vertical="center"/>
    </xf>
    <xf numFmtId="2" fontId="0" fillId="0" borderId="31" xfId="0" applyNumberFormat="1" applyBorder="1" applyProtection="1">
      <protection locked="0"/>
    </xf>
    <xf numFmtId="2" fontId="0" fillId="0" borderId="32" xfId="0" applyNumberFormat="1" applyBorder="1" applyProtection="1">
      <protection locked="0"/>
    </xf>
    <xf numFmtId="2" fontId="0" fillId="0" borderId="33" xfId="0" applyNumberFormat="1" applyBorder="1" applyProtection="1">
      <protection locked="0"/>
    </xf>
    <xf numFmtId="0" fontId="7" fillId="0" borderId="30" xfId="0" applyFont="1" applyBorder="1" applyAlignment="1">
      <alignment horizontal="center" vertical="center" wrapText="1"/>
    </xf>
    <xf numFmtId="2" fontId="23" fillId="0" borderId="35" xfId="0" applyNumberFormat="1" applyFont="1" applyBorder="1" applyProtection="1">
      <protection locked="0"/>
    </xf>
    <xf numFmtId="2" fontId="23" fillId="0" borderId="36" xfId="0" applyNumberFormat="1" applyFont="1" applyBorder="1" applyProtection="1">
      <protection locked="0"/>
    </xf>
    <xf numFmtId="2" fontId="23" fillId="0" borderId="37" xfId="0" applyNumberFormat="1" applyFont="1" applyBorder="1" applyProtection="1">
      <protection locked="0"/>
    </xf>
    <xf numFmtId="0" fontId="22" fillId="0" borderId="34" xfId="0" applyFont="1" applyBorder="1" applyAlignment="1">
      <alignment horizontal="center" vertical="center" wrapText="1"/>
    </xf>
    <xf numFmtId="2" fontId="23" fillId="0" borderId="34" xfId="0" applyNumberFormat="1" applyFont="1" applyBorder="1" applyProtection="1">
      <protection locked="0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/>
    <xf numFmtId="2" fontId="0" fillId="0" borderId="0" xfId="0" applyNumberFormat="1" applyProtection="1"/>
    <xf numFmtId="0" fontId="0" fillId="0" borderId="0" xfId="0" applyProtection="1"/>
    <xf numFmtId="2" fontId="4" fillId="0" borderId="0" xfId="0" applyNumberFormat="1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2" fontId="4" fillId="0" borderId="0" xfId="0" applyNumberFormat="1" applyFont="1" applyAlignment="1" applyProtection="1">
      <alignment horizontal="left"/>
    </xf>
    <xf numFmtId="0" fontId="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2" borderId="6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right" vertical="center"/>
    </xf>
    <xf numFmtId="0" fontId="14" fillId="2" borderId="19" xfId="0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3" xfId="0" applyNumberFormat="1" applyFont="1" applyBorder="1" applyAlignment="1">
      <alignment horizontal="right" vertical="center" wrapText="1"/>
    </xf>
    <xf numFmtId="0" fontId="5" fillId="5" borderId="7" xfId="0" applyNumberFormat="1" applyFont="1" applyFill="1" applyBorder="1" applyAlignment="1">
      <alignment horizontal="left" vertical="center" wrapText="1"/>
    </xf>
    <xf numFmtId="0" fontId="5" fillId="5" borderId="28" xfId="0" applyNumberFormat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left" vertical="center" wrapText="1"/>
    </xf>
    <xf numFmtId="0" fontId="5" fillId="5" borderId="8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8" fillId="0" borderId="3" xfId="0" applyNumberFormat="1" applyFont="1" applyBorder="1" applyAlignment="1">
      <alignment horizontal="right" vertical="center" wrapText="1"/>
    </xf>
    <xf numFmtId="0" fontId="5" fillId="3" borderId="7" xfId="0" applyNumberFormat="1" applyFont="1" applyFill="1" applyBorder="1" applyAlignment="1">
      <alignment horizontal="left" vertical="center" wrapText="1"/>
    </xf>
    <xf numFmtId="0" fontId="5" fillId="3" borderId="28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left" vertical="center" wrapText="1"/>
    </xf>
    <xf numFmtId="0" fontId="5" fillId="6" borderId="4" xfId="0" applyNumberFormat="1" applyFont="1" applyFill="1" applyBorder="1" applyAlignment="1">
      <alignment horizontal="left" vertical="center" wrapText="1"/>
    </xf>
    <xf numFmtId="0" fontId="5" fillId="6" borderId="27" xfId="0" applyNumberFormat="1" applyFont="1" applyFill="1" applyBorder="1" applyAlignment="1">
      <alignment horizontal="left" vertical="center" wrapText="1"/>
    </xf>
    <xf numFmtId="0" fontId="5" fillId="6" borderId="5" xfId="0" applyNumberFormat="1" applyFont="1" applyFill="1" applyBorder="1" applyAlignment="1">
      <alignment horizontal="left" vertical="center" wrapText="1"/>
    </xf>
    <xf numFmtId="0" fontId="5" fillId="6" borderId="6" xfId="0" applyNumberFormat="1" applyFont="1" applyFill="1" applyBorder="1" applyAlignment="1">
      <alignment horizontal="left" vertical="center" wrapText="1"/>
    </xf>
    <xf numFmtId="0" fontId="5" fillId="11" borderId="7" xfId="0" applyNumberFormat="1" applyFont="1" applyFill="1" applyBorder="1" applyAlignment="1">
      <alignment horizontal="left" vertical="center" wrapText="1"/>
    </xf>
    <xf numFmtId="0" fontId="5" fillId="11" borderId="28" xfId="0" applyNumberFormat="1" applyFont="1" applyFill="1" applyBorder="1" applyAlignment="1">
      <alignment horizontal="left" vertical="center" wrapText="1"/>
    </xf>
    <xf numFmtId="0" fontId="5" fillId="11" borderId="1" xfId="0" applyNumberFormat="1" applyFont="1" applyFill="1" applyBorder="1" applyAlignment="1">
      <alignment horizontal="left" vertical="center" wrapText="1"/>
    </xf>
    <xf numFmtId="0" fontId="5" fillId="11" borderId="8" xfId="0" applyNumberFormat="1" applyFont="1" applyFill="1" applyBorder="1" applyAlignment="1">
      <alignment horizontal="left" vertical="center" wrapText="1"/>
    </xf>
    <xf numFmtId="0" fontId="5" fillId="7" borderId="15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9" borderId="7" xfId="0" applyNumberFormat="1" applyFont="1" applyFill="1" applyBorder="1" applyAlignment="1">
      <alignment horizontal="left" vertical="center" wrapText="1"/>
    </xf>
    <xf numFmtId="0" fontId="5" fillId="9" borderId="28" xfId="0" applyNumberFormat="1" applyFont="1" applyFill="1" applyBorder="1" applyAlignment="1">
      <alignment horizontal="left" vertical="center" wrapText="1"/>
    </xf>
    <xf numFmtId="0" fontId="5" fillId="9" borderId="1" xfId="0" applyNumberFormat="1" applyFont="1" applyFill="1" applyBorder="1" applyAlignment="1">
      <alignment horizontal="left" vertical="center" wrapText="1"/>
    </xf>
    <xf numFmtId="0" fontId="5" fillId="9" borderId="8" xfId="0" applyNumberFormat="1" applyFont="1" applyFill="1" applyBorder="1" applyAlignment="1">
      <alignment horizontal="left" vertical="center" wrapText="1"/>
    </xf>
    <xf numFmtId="0" fontId="4" fillId="10" borderId="15" xfId="0" applyFont="1" applyFill="1" applyBorder="1" applyAlignment="1">
      <alignment horizontal="left" vertical="center"/>
    </xf>
    <xf numFmtId="0" fontId="4" fillId="10" borderId="2" xfId="0" applyFont="1" applyFill="1" applyBorder="1" applyAlignment="1">
      <alignment horizontal="left" vertical="center"/>
    </xf>
    <xf numFmtId="0" fontId="4" fillId="10" borderId="16" xfId="0" applyFont="1" applyFill="1" applyBorder="1" applyAlignment="1">
      <alignment horizontal="left" vertical="center"/>
    </xf>
    <xf numFmtId="0" fontId="5" fillId="12" borderId="17" xfId="0" applyNumberFormat="1" applyFont="1" applyFill="1" applyBorder="1" applyAlignment="1">
      <alignment horizontal="left" vertical="center" wrapText="1"/>
    </xf>
    <xf numFmtId="0" fontId="5" fillId="12" borderId="29" xfId="0" applyNumberFormat="1" applyFont="1" applyFill="1" applyBorder="1" applyAlignment="1">
      <alignment horizontal="left" vertical="center" wrapText="1"/>
    </xf>
    <xf numFmtId="0" fontId="5" fillId="12" borderId="18" xfId="0" applyNumberFormat="1" applyFont="1" applyFill="1" applyBorder="1" applyAlignment="1">
      <alignment horizontal="left" vertical="center" wrapText="1"/>
    </xf>
    <xf numFmtId="0" fontId="5" fillId="12" borderId="19" xfId="0" applyNumberFormat="1" applyFont="1" applyFill="1" applyBorder="1" applyAlignment="1">
      <alignment horizontal="left" vertical="center" wrapText="1"/>
    </xf>
    <xf numFmtId="0" fontId="5" fillId="8" borderId="7" xfId="0" applyNumberFormat="1" applyFont="1" applyFill="1" applyBorder="1" applyAlignment="1">
      <alignment horizontal="left" vertical="center" wrapText="1"/>
    </xf>
    <xf numFmtId="0" fontId="5" fillId="8" borderId="28" xfId="0" applyNumberFormat="1" applyFont="1" applyFill="1" applyBorder="1" applyAlignment="1">
      <alignment horizontal="left" vertical="center" wrapText="1"/>
    </xf>
    <xf numFmtId="0" fontId="5" fillId="8" borderId="1" xfId="0" applyNumberFormat="1" applyFont="1" applyFill="1" applyBorder="1" applyAlignment="1">
      <alignment horizontal="left" vertical="center" wrapText="1"/>
    </xf>
    <xf numFmtId="0" fontId="5" fillId="8" borderId="8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5" fillId="2" borderId="27" xfId="0" applyNumberFormat="1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left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99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660400</xdr:colOff>
      <xdr:row>1</xdr:row>
      <xdr:rowOff>40641</xdr:rowOff>
    </xdr:from>
    <xdr:to>
      <xdr:col>1</xdr:col>
      <xdr:colOff>1482412</xdr:colOff>
      <xdr:row>6</xdr:row>
      <xdr:rowOff>10161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880" y="223521"/>
          <a:ext cx="822012" cy="883920"/>
        </a:xfrm>
        <a:prstGeom prst="rect">
          <a:avLst/>
        </a:prstGeom>
      </xdr:spPr>
    </xdr:pic>
    <xdr:clientData/>
  </xdr:twoCellAnchor>
  <xdr:twoCellAnchor editAs="oneCell">
    <xdr:from>
      <xdr:col>3</xdr:col>
      <xdr:colOff>284480</xdr:colOff>
      <xdr:row>1</xdr:row>
      <xdr:rowOff>1</xdr:rowOff>
    </xdr:from>
    <xdr:to>
      <xdr:col>4</xdr:col>
      <xdr:colOff>110534</xdr:colOff>
      <xdr:row>6</xdr:row>
      <xdr:rowOff>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040" y="182881"/>
          <a:ext cx="557574" cy="9144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172720</xdr:rowOff>
    </xdr:from>
    <xdr:to>
      <xdr:col>9</xdr:col>
      <xdr:colOff>1056640</xdr:colOff>
      <xdr:row>6</xdr:row>
      <xdr:rowOff>132080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8880" y="172720"/>
          <a:ext cx="1056640" cy="1056640"/>
        </a:xfrm>
        <a:prstGeom prst="rect">
          <a:avLst/>
        </a:prstGeom>
      </xdr:spPr>
    </xdr:pic>
    <xdr:clientData/>
  </xdr:twoCellAnchor>
  <xdr:twoCellAnchor editAs="oneCell">
    <xdr:from>
      <xdr:col>5</xdr:col>
      <xdr:colOff>711200</xdr:colOff>
      <xdr:row>1</xdr:row>
      <xdr:rowOff>142240</xdr:rowOff>
    </xdr:from>
    <xdr:to>
      <xdr:col>7</xdr:col>
      <xdr:colOff>457200</xdr:colOff>
      <xdr:row>5</xdr:row>
      <xdr:rowOff>81915</xdr:rowOff>
    </xdr:to>
    <xdr:pic>
      <xdr:nvPicPr>
        <xdr:cNvPr id="9" name="Image 8" descr="logo CGB-OR-CMJN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240" y="325120"/>
          <a:ext cx="1899920" cy="671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942975</xdr:colOff>
          <xdr:row>4</xdr:row>
          <xdr:rowOff>85725</xdr:rowOff>
        </xdr:from>
        <xdr:to>
          <xdr:col>5</xdr:col>
          <xdr:colOff>1619250</xdr:colOff>
          <xdr:row>5</xdr:row>
          <xdr:rowOff>57150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400" b="1" i="0" u="none" strike="noStrike" baseline="0">
                  <a:solidFill>
                    <a:srgbClr val="000000"/>
                  </a:solidFill>
                  <a:latin typeface="Calibri"/>
                </a:rPr>
                <a:t>Remettre à Zéro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1047750</xdr:colOff>
          <xdr:row>207</xdr:row>
          <xdr:rowOff>95250</xdr:rowOff>
        </xdr:from>
        <xdr:to>
          <xdr:col>5</xdr:col>
          <xdr:colOff>704850</xdr:colOff>
          <xdr:row>212</xdr:row>
          <xdr:rowOff>28575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xmlns="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Retourner</a:t>
              </a:r>
            </a:p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Début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8:L54"/>
  <sheetViews>
    <sheetView topLeftCell="B13" zoomScale="75" zoomScaleNormal="75" workbookViewId="0">
      <selection activeCell="B1" sqref="B1"/>
    </sheetView>
  </sheetViews>
  <sheetFormatPr baseColWidth="10" defaultRowHeight="15" x14ac:dyDescent="0.25"/>
  <cols>
    <col min="2" max="2" width="30.7109375" customWidth="1"/>
    <col min="3" max="3" width="15.7109375" customWidth="1"/>
    <col min="4" max="4" width="10.7109375" customWidth="1"/>
    <col min="5" max="10" width="15.7109375" customWidth="1"/>
    <col min="13" max="13" width="30.7109375" customWidth="1"/>
    <col min="14" max="14" width="15.7109375" customWidth="1"/>
    <col min="15" max="15" width="10.7109375" customWidth="1"/>
    <col min="16" max="18" width="15.7109375" customWidth="1"/>
  </cols>
  <sheetData>
    <row r="8" spans="1:11" ht="26.25" x14ac:dyDescent="0.4">
      <c r="A8" s="141" t="s">
        <v>552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11" ht="26.25" x14ac:dyDescent="0.4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119"/>
    </row>
    <row r="10" spans="1:11" ht="18.75" x14ac:dyDescent="0.3">
      <c r="A10" s="142" t="s">
        <v>553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</row>
    <row r="11" spans="1:11" ht="18.75" x14ac:dyDescent="0.3">
      <c r="A11" s="118"/>
      <c r="B11" s="125" t="s">
        <v>569</v>
      </c>
      <c r="C11" s="142"/>
      <c r="D11" s="142"/>
      <c r="E11" s="142"/>
      <c r="F11" s="142"/>
      <c r="G11" s="142"/>
      <c r="H11" s="142"/>
      <c r="I11" s="142"/>
      <c r="J11" s="142"/>
      <c r="K11" s="142"/>
    </row>
    <row r="12" spans="1:11" ht="18.75" x14ac:dyDescent="0.3">
      <c r="A12" s="143" t="s">
        <v>570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</row>
    <row r="13" spans="1:11" ht="18.75" x14ac:dyDescent="0.3">
      <c r="A13" s="143" t="s">
        <v>566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11" ht="18.75" x14ac:dyDescent="0.3">
      <c r="A14" s="123" t="s">
        <v>295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 ht="18.75" x14ac:dyDescent="0.3">
      <c r="A15" s="123" t="s">
        <v>571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ht="15.75" thickBot="1" x14ac:dyDescent="0.3">
      <c r="B16" s="1"/>
    </row>
    <row r="17" spans="2:12" ht="19.899999999999999" customHeight="1" thickTop="1" thickBot="1" x14ac:dyDescent="0.35">
      <c r="B17" s="65" t="s">
        <v>0</v>
      </c>
      <c r="C17" s="66" t="s">
        <v>1</v>
      </c>
      <c r="D17" s="67"/>
      <c r="E17" s="66" t="s">
        <v>12</v>
      </c>
      <c r="F17" s="66" t="s">
        <v>15</v>
      </c>
      <c r="G17" s="68" t="s">
        <v>13</v>
      </c>
      <c r="H17" s="21"/>
      <c r="I17" s="21"/>
    </row>
    <row r="18" spans="2:12" ht="19.899999999999999" customHeight="1" thickTop="1" thickBot="1" x14ac:dyDescent="0.3">
      <c r="B18" s="69" t="s">
        <v>2</v>
      </c>
      <c r="C18" s="70">
        <f>PTMP</f>
        <v>0</v>
      </c>
      <c r="D18" s="71"/>
      <c r="E18" s="72" t="str">
        <f t="shared" ref="E18:E26" si="0">IF(TTA&gt;0,C18/TTA," ")</f>
        <v xml:space="preserve"> </v>
      </c>
      <c r="F18" s="72"/>
      <c r="G18" s="73">
        <f>IF(PTMP&gt;0,IF(E18&gt;=0.5,4,IF(E18&gt;=0.3,3,IF(E18&gt;=0.05,2,0))),0)</f>
        <v>0</v>
      </c>
      <c r="H18" s="5"/>
      <c r="I18" s="5"/>
      <c r="J18" s="11"/>
    </row>
    <row r="19" spans="2:12" ht="19.899999999999999" customHeight="1" thickTop="1" thickBot="1" x14ac:dyDescent="0.3">
      <c r="B19" s="69" t="s">
        <v>3</v>
      </c>
      <c r="C19" s="70">
        <f>PROT</f>
        <v>0</v>
      </c>
      <c r="D19" s="71"/>
      <c r="E19" s="72" t="str">
        <f t="shared" si="0"/>
        <v xml:space="preserve"> </v>
      </c>
      <c r="F19" s="72"/>
      <c r="G19" s="73">
        <f>IF(PROT&gt;0,IF(E19&gt;=0.1,3,IF(E19&gt;=0.05,2,IF(C19&gt;=5,2,0))),0)</f>
        <v>0</v>
      </c>
      <c r="H19" s="5"/>
      <c r="I19" s="5"/>
      <c r="J19" s="11"/>
    </row>
    <row r="20" spans="2:12" ht="19.899999999999999" customHeight="1" thickTop="1" thickBot="1" x14ac:dyDescent="0.3">
      <c r="B20" s="50" t="s">
        <v>4</v>
      </c>
      <c r="C20" s="51">
        <f>CERH</f>
        <v>0</v>
      </c>
      <c r="D20" s="52"/>
      <c r="E20" s="53" t="str">
        <f t="shared" si="0"/>
        <v xml:space="preserve"> </v>
      </c>
      <c r="F20" s="54">
        <f>IF(CERH&gt;0,IF(E20&gt;=0.1,1,0),0)</f>
        <v>0</v>
      </c>
      <c r="G20" s="126">
        <f>IF((F20+F21+F22+F23+F24)&gt;0,IF((F20+F21+F22+F23+F24)&gt;4,4,(F20+F21+F22+F23+F24)),IF(TTA&gt;0,IF((C20+C21+C22+C23+C24)/TTA&gt;0.1,1,0),0))</f>
        <v>0</v>
      </c>
      <c r="H20" s="10"/>
      <c r="I20" s="10"/>
      <c r="J20" s="11"/>
    </row>
    <row r="21" spans="2:12" ht="19.899999999999999" customHeight="1" thickBot="1" x14ac:dyDescent="0.3">
      <c r="B21" s="55" t="s">
        <v>296</v>
      </c>
      <c r="C21" s="56">
        <f>CERP</f>
        <v>0</v>
      </c>
      <c r="D21" s="57"/>
      <c r="E21" s="58" t="str">
        <f t="shared" si="0"/>
        <v xml:space="preserve"> </v>
      </c>
      <c r="F21" s="59">
        <f>IF(CERP&gt;0,IF(E21&gt;=0.1,1,0),0)</f>
        <v>0</v>
      </c>
      <c r="G21" s="127"/>
      <c r="H21" s="10"/>
      <c r="I21" s="132" t="s">
        <v>559</v>
      </c>
      <c r="J21" s="133"/>
      <c r="K21" s="133"/>
      <c r="L21" s="134"/>
    </row>
    <row r="22" spans="2:12" ht="19.899999999999999" customHeight="1" thickBot="1" x14ac:dyDescent="0.35">
      <c r="B22" s="55" t="s">
        <v>297</v>
      </c>
      <c r="C22" s="56">
        <f>PLSA</f>
        <v>0</v>
      </c>
      <c r="D22" s="57"/>
      <c r="E22" s="58" t="str">
        <f t="shared" si="0"/>
        <v xml:space="preserve"> </v>
      </c>
      <c r="F22" s="59">
        <f>IF(PLSA&gt;0,IF(E22&gt;=0.1,1,0),0)</f>
        <v>0</v>
      </c>
      <c r="G22" s="127"/>
      <c r="H22" s="10"/>
      <c r="I22" s="144" t="s">
        <v>560</v>
      </c>
      <c r="J22" s="145"/>
      <c r="K22" s="144" t="str">
        <f>IF(B37=" "," ",IF(B37=0,"0 €/ha",IF(B37=1,"niveau base","niveau supérieur")))</f>
        <v xml:space="preserve"> </v>
      </c>
      <c r="L22" s="145"/>
    </row>
    <row r="23" spans="2:12" ht="19.899999999999999" customHeight="1" thickBot="1" x14ac:dyDescent="0.35">
      <c r="B23" s="55" t="s">
        <v>5</v>
      </c>
      <c r="C23" s="56">
        <f>OLEP</f>
        <v>0</v>
      </c>
      <c r="D23" s="57"/>
      <c r="E23" s="58" t="str">
        <f t="shared" si="0"/>
        <v xml:space="preserve"> </v>
      </c>
      <c r="F23" s="59">
        <f>IF(OLEP&gt;0,IF(E23&gt;=0.05,1,0),0)</f>
        <v>0</v>
      </c>
      <c r="G23" s="127"/>
      <c r="H23" s="10"/>
      <c r="I23" s="135" t="s">
        <v>9</v>
      </c>
      <c r="J23" s="136"/>
      <c r="K23" s="144" t="str">
        <f>IF(F41=" "," ",IF(F41=0,"0 €/ha", IF(F41=1,"niveau base","niveau supérieur")))</f>
        <v xml:space="preserve"> </v>
      </c>
      <c r="L23" s="145"/>
    </row>
    <row r="24" spans="2:12" ht="19.899999999999999" customHeight="1" thickBot="1" x14ac:dyDescent="0.35">
      <c r="B24" s="60" t="s">
        <v>6</v>
      </c>
      <c r="C24" s="61">
        <f>OLEH</f>
        <v>0</v>
      </c>
      <c r="D24" s="62"/>
      <c r="E24" s="63" t="str">
        <f t="shared" si="0"/>
        <v xml:space="preserve"> </v>
      </c>
      <c r="F24" s="64">
        <f>IF(OLEH&gt;0,IF(E24&gt;=0.07,1,0),0)</f>
        <v>0</v>
      </c>
      <c r="G24" s="128"/>
      <c r="H24" s="10"/>
      <c r="I24" s="137" t="s">
        <v>561</v>
      </c>
      <c r="J24" s="138"/>
      <c r="K24" s="144" t="str">
        <f>IF(F45=" "," ",IF(F45=0,"0 €/ha", IF(F45=1,"niveau de base","niveau supérieur")))</f>
        <v xml:space="preserve"> </v>
      </c>
      <c r="L24" s="145"/>
    </row>
    <row r="25" spans="2:12" ht="30" customHeight="1" thickTop="1" thickBot="1" x14ac:dyDescent="0.4">
      <c r="B25" s="69" t="s">
        <v>7</v>
      </c>
      <c r="C25" s="70">
        <f>AC_DIV</f>
        <v>0</v>
      </c>
      <c r="D25" s="71"/>
      <c r="E25" s="72" t="str">
        <f t="shared" si="0"/>
        <v xml:space="preserve"> </v>
      </c>
      <c r="F25" s="72"/>
      <c r="G25" s="73">
        <f>IF(AC_DIV&gt;0,IF(E25&gt;=0.75,5,IF(E25&gt;=0.5,4,IF(E25&gt;=0.25,3,IF(E25&gt;=0.1,2,IF(E25&gt;=0.05,1,0))))),0)</f>
        <v>0</v>
      </c>
      <c r="H25" s="5"/>
      <c r="I25" s="139" t="s">
        <v>562</v>
      </c>
      <c r="J25" s="140"/>
      <c r="K25" s="139" t="str">
        <f>IF(AND(K22=" ",K23=" ",K24=" ")," ",IF(MIN(B37,F41,F45)=0,"0 €/ha",IF(MIN(B37,F41,F45)=1,"niveau de base","niveau supérieur")))</f>
        <v xml:space="preserve"> </v>
      </c>
      <c r="L25" s="140"/>
    </row>
    <row r="26" spans="2:12" ht="19.899999999999999" customHeight="1" thickTop="1" thickBot="1" x14ac:dyDescent="0.35">
      <c r="B26" s="74" t="s">
        <v>8</v>
      </c>
      <c r="C26" s="75">
        <f>TTA</f>
        <v>0</v>
      </c>
      <c r="D26" s="76"/>
      <c r="E26" s="72" t="str">
        <f t="shared" si="0"/>
        <v xml:space="preserve"> </v>
      </c>
      <c r="F26" s="72"/>
      <c r="G26" s="77"/>
    </row>
    <row r="27" spans="2:12" ht="19.899999999999999" customHeight="1" thickTop="1" x14ac:dyDescent="0.3">
      <c r="B27" s="50" t="s">
        <v>304</v>
      </c>
      <c r="C27" s="78"/>
      <c r="D27" s="79"/>
      <c r="E27" s="80"/>
      <c r="F27" s="53"/>
      <c r="G27" s="81">
        <f>IF(TTA&gt;0,IF(TTA&lt;10,2,0),0)</f>
        <v>0</v>
      </c>
      <c r="I27" s="122" t="s">
        <v>567</v>
      </c>
      <c r="J27" s="122"/>
      <c r="K27" s="122"/>
      <c r="L27" s="122"/>
    </row>
    <row r="28" spans="2:12" ht="19.899999999999999" customHeight="1" thickBot="1" x14ac:dyDescent="0.3">
      <c r="B28" s="82" t="s">
        <v>16</v>
      </c>
      <c r="C28" s="61"/>
      <c r="D28" s="62"/>
      <c r="E28" s="63" t="str">
        <f>IF(TTA&gt;0,TTA/SAUT," ")</f>
        <v xml:space="preserve"> </v>
      </c>
      <c r="F28" s="63"/>
      <c r="G28" s="83"/>
      <c r="H28" s="5"/>
      <c r="I28" s="122"/>
      <c r="J28" s="122"/>
      <c r="K28" s="122"/>
      <c r="L28" s="122"/>
    </row>
    <row r="29" spans="2:12" ht="30" customHeight="1" thickTop="1" thickBot="1" x14ac:dyDescent="0.35">
      <c r="B29" s="84" t="s">
        <v>300</v>
      </c>
      <c r="C29" s="85">
        <f>PPER</f>
        <v>0</v>
      </c>
      <c r="D29" s="86"/>
      <c r="E29" s="87" t="str">
        <f>IF(SAUT&gt;0,PPER/SAUT," ")</f>
        <v xml:space="preserve"> </v>
      </c>
      <c r="F29" s="66"/>
      <c r="G29" s="73">
        <f>IF(PPER&gt;0,IF(E29&gt;=0.75,3,IF(E29&gt;=0.4,2,IF(E29&gt;=0.1,1,0))),0)</f>
        <v>0</v>
      </c>
      <c r="H29" s="21"/>
      <c r="I29" s="122"/>
      <c r="J29" s="122"/>
      <c r="K29" s="122"/>
      <c r="L29" s="122"/>
    </row>
    <row r="30" spans="2:12" ht="19.899999999999999" customHeight="1" thickTop="1" thickBot="1" x14ac:dyDescent="0.35">
      <c r="B30" s="69" t="s">
        <v>301</v>
      </c>
      <c r="C30" s="88">
        <f>CPER</f>
        <v>0</v>
      </c>
      <c r="D30" s="6"/>
      <c r="E30" s="14" t="str">
        <f xml:space="preserve"> IF(SAUT&gt;0,CPER/SAUT," ")</f>
        <v xml:space="preserve"> </v>
      </c>
      <c r="F30" s="21"/>
      <c r="G30" s="5"/>
      <c r="H30" s="5"/>
      <c r="I30" s="5"/>
      <c r="J30" s="5"/>
    </row>
    <row r="31" spans="2:12" ht="19.899999999999999" customHeight="1" thickTop="1" thickBot="1" x14ac:dyDescent="0.35">
      <c r="B31" s="69" t="s">
        <v>302</v>
      </c>
      <c r="C31" s="88">
        <f>AUTR</f>
        <v>0</v>
      </c>
      <c r="D31" s="6"/>
      <c r="E31" s="14" t="str">
        <f>IF(SAUT&gt;0,AUTR/SAUT," ")</f>
        <v xml:space="preserve"> </v>
      </c>
      <c r="F31" s="21"/>
      <c r="G31" s="5"/>
      <c r="H31" s="5"/>
      <c r="I31" s="5"/>
      <c r="J31" s="5"/>
    </row>
    <row r="32" spans="2:12" ht="19.899999999999999" customHeight="1" thickTop="1" thickBot="1" x14ac:dyDescent="0.35">
      <c r="B32" s="89" t="s">
        <v>14</v>
      </c>
      <c r="C32" s="90">
        <f>SAUT</f>
        <v>0</v>
      </c>
      <c r="D32" s="7"/>
      <c r="E32" s="20" t="str">
        <f>IF(SAUT&gt;0,(C26+C29+C30+C31)/SAUT," ")</f>
        <v xml:space="preserve"> </v>
      </c>
      <c r="F32" s="5"/>
      <c r="G32" s="5"/>
      <c r="H32" s="5"/>
      <c r="I32" s="5"/>
      <c r="J32" s="5"/>
    </row>
    <row r="33" spans="2:10" ht="19.899999999999999" customHeight="1" thickTop="1" x14ac:dyDescent="0.25">
      <c r="B33" s="12"/>
      <c r="C33" s="13"/>
      <c r="D33" s="5"/>
      <c r="E33" s="14"/>
      <c r="F33" s="5"/>
      <c r="G33" s="5"/>
      <c r="H33" s="5"/>
      <c r="I33" s="5"/>
      <c r="J33" s="5"/>
    </row>
    <row r="34" spans="2:10" ht="19.899999999999999" customHeight="1" x14ac:dyDescent="0.25">
      <c r="B34" s="131" t="s">
        <v>555</v>
      </c>
      <c r="C34" s="131"/>
      <c r="D34" s="131"/>
      <c r="E34" s="14"/>
      <c r="F34" s="5"/>
      <c r="G34" s="5"/>
      <c r="H34" s="5"/>
      <c r="I34" s="5"/>
      <c r="J34" s="5"/>
    </row>
    <row r="35" spans="2:10" ht="19.899999999999999" customHeight="1" x14ac:dyDescent="0.25">
      <c r="B35" s="130">
        <f>G18+G19+G20+G25+G27+G29</f>
        <v>0</v>
      </c>
      <c r="C35" s="130"/>
      <c r="D35" s="130"/>
      <c r="E35" s="14"/>
      <c r="F35" s="5"/>
      <c r="G35" s="5"/>
      <c r="H35" s="5"/>
      <c r="I35" s="5"/>
      <c r="J35" s="5"/>
    </row>
    <row r="36" spans="2:10" ht="19.899999999999999" customHeight="1" x14ac:dyDescent="0.25">
      <c r="B36" s="124" t="s">
        <v>556</v>
      </c>
      <c r="C36" s="124"/>
      <c r="D36" s="124"/>
      <c r="E36" s="14"/>
      <c r="F36" s="5"/>
      <c r="G36" s="5"/>
      <c r="H36" s="5"/>
      <c r="I36" s="5"/>
      <c r="J36" s="5"/>
    </row>
    <row r="37" spans="2:10" ht="19.899999999999999" customHeight="1" x14ac:dyDescent="0.3">
      <c r="B37" s="120" t="str">
        <f>IF(SAUT=0," ",IF(C26=0," ",IF(B35&gt;=5,2,IF(B35=4,1,0))))</f>
        <v xml:space="preserve"> </v>
      </c>
      <c r="C37" s="120"/>
      <c r="D37" s="120"/>
      <c r="E37" s="14"/>
      <c r="F37" s="5"/>
      <c r="G37" s="5"/>
      <c r="H37" s="5"/>
      <c r="I37" s="5"/>
      <c r="J37" s="5"/>
    </row>
    <row r="38" spans="2:10" ht="19.899999999999999" customHeight="1" x14ac:dyDescent="0.25">
      <c r="B38" s="12"/>
      <c r="C38" s="13"/>
      <c r="D38" s="5"/>
      <c r="E38" s="14"/>
      <c r="F38" s="5"/>
      <c r="G38" s="5"/>
      <c r="H38" s="5"/>
      <c r="I38" s="5"/>
      <c r="J38" s="5"/>
    </row>
    <row r="39" spans="2:10" ht="19.899999999999999" customHeight="1" x14ac:dyDescent="0.25">
      <c r="B39" s="129" t="s">
        <v>303</v>
      </c>
      <c r="C39" s="129"/>
      <c r="D39" s="129"/>
      <c r="E39" s="129"/>
      <c r="F39" s="129"/>
      <c r="G39" s="5"/>
      <c r="H39" s="5"/>
      <c r="I39" s="5"/>
    </row>
    <row r="40" spans="2:10" ht="18.75" x14ac:dyDescent="0.3">
      <c r="B40" s="12" t="s">
        <v>9</v>
      </c>
      <c r="C40" s="13">
        <f>PPER</f>
        <v>0</v>
      </c>
      <c r="D40" s="5"/>
      <c r="F40" s="121" t="s">
        <v>557</v>
      </c>
      <c r="G40" s="121"/>
      <c r="H40" s="121"/>
      <c r="I40" s="5"/>
    </row>
    <row r="41" spans="2:10" ht="18.399999999999999" customHeight="1" x14ac:dyDescent="0.3">
      <c r="B41" s="12" t="s">
        <v>554</v>
      </c>
      <c r="C41" s="94" t="str">
        <f>Déclaration_exploitation!I203</f>
        <v xml:space="preserve"> </v>
      </c>
      <c r="D41" s="5"/>
      <c r="E41" s="14"/>
      <c r="F41" s="120" t="str">
        <f>IF(C41=" "," ",IF(C41&gt;=0.9,2,IF(C41&lt;0.8,0,1)))</f>
        <v xml:space="preserve"> </v>
      </c>
      <c r="G41" s="120"/>
      <c r="H41" s="120"/>
    </row>
    <row r="42" spans="2:10" ht="15.75" x14ac:dyDescent="0.25">
      <c r="B42" s="15" t="s">
        <v>17</v>
      </c>
      <c r="C42" s="14" t="str">
        <f>IF(SAUT&gt;0,PPER/SAUT," ")</f>
        <v xml:space="preserve"> </v>
      </c>
      <c r="D42" s="5"/>
      <c r="E42" s="14"/>
    </row>
    <row r="43" spans="2:10" ht="15.75" x14ac:dyDescent="0.25">
      <c r="B43" s="12"/>
      <c r="C43" s="13"/>
      <c r="D43" s="5"/>
      <c r="E43" s="14"/>
      <c r="F43" s="5"/>
      <c r="G43" s="5"/>
    </row>
    <row r="44" spans="2:10" ht="18.75" x14ac:dyDescent="0.3">
      <c r="B44" s="12" t="s">
        <v>10</v>
      </c>
      <c r="C44" s="13">
        <f>CPER</f>
        <v>0</v>
      </c>
      <c r="D44" s="5"/>
      <c r="E44" s="14"/>
      <c r="F44" s="125" t="s">
        <v>558</v>
      </c>
      <c r="G44" s="125"/>
      <c r="H44" s="125"/>
    </row>
    <row r="45" spans="2:10" ht="18.75" x14ac:dyDescent="0.3">
      <c r="B45" s="12" t="s">
        <v>11</v>
      </c>
      <c r="C45" s="94" t="str">
        <f>Déclaration_exploitation!I204</f>
        <v xml:space="preserve"> </v>
      </c>
      <c r="D45" s="5"/>
      <c r="E45" s="14"/>
      <c r="F45" s="120" t="str">
        <f>IF(C45=" "," ",IF(C45&gt;=0.95,2,IF(C45&lt;0.75,0,1)))</f>
        <v xml:space="preserve"> </v>
      </c>
      <c r="G45" s="120"/>
      <c r="H45" s="120"/>
    </row>
    <row r="46" spans="2:10" ht="15.75" x14ac:dyDescent="0.25">
      <c r="B46" s="15" t="s">
        <v>18</v>
      </c>
      <c r="C46" s="14" t="str">
        <f>IF(SAUT&gt;0,CPER/SAUT," ")</f>
        <v xml:space="preserve"> </v>
      </c>
      <c r="D46" s="5"/>
      <c r="F46" s="5"/>
      <c r="G46" s="5"/>
      <c r="H46" s="5"/>
      <c r="I46" s="5"/>
      <c r="J46" s="5"/>
    </row>
    <row r="47" spans="2:10" ht="15.75" x14ac:dyDescent="0.25">
      <c r="B47" s="15"/>
      <c r="C47" s="13"/>
      <c r="D47" s="5"/>
      <c r="E47" s="14"/>
      <c r="F47" s="5"/>
      <c r="G47" s="5"/>
      <c r="H47" s="5"/>
      <c r="I47" s="5"/>
      <c r="J47" s="5"/>
    </row>
    <row r="48" spans="2:10" ht="15.75" x14ac:dyDescent="0.25">
      <c r="C48" s="13"/>
      <c r="D48" s="5"/>
      <c r="E48" s="14"/>
      <c r="F48" s="5"/>
      <c r="G48" s="5"/>
      <c r="H48" s="5"/>
      <c r="I48" s="5"/>
      <c r="J48" s="5"/>
    </row>
    <row r="49" spans="2:8" ht="15.75" x14ac:dyDescent="0.25">
      <c r="B49" s="12"/>
      <c r="D49" s="5"/>
      <c r="F49" s="5"/>
      <c r="G49" s="5"/>
      <c r="H49" s="5"/>
    </row>
    <row r="50" spans="2:8" ht="15.75" x14ac:dyDescent="0.25">
      <c r="B50" s="12"/>
      <c r="C50" s="13"/>
      <c r="E50" s="14"/>
      <c r="H50" s="5"/>
    </row>
    <row r="51" spans="2:8" ht="15.75" x14ac:dyDescent="0.25">
      <c r="B51" s="15"/>
      <c r="C51" s="13"/>
      <c r="D51" s="5"/>
      <c r="E51" s="14"/>
      <c r="F51" s="5"/>
      <c r="G51" s="5"/>
    </row>
    <row r="52" spans="2:8" ht="15.75" x14ac:dyDescent="0.25">
      <c r="B52" s="1"/>
      <c r="C52" s="13"/>
      <c r="D52" s="5"/>
      <c r="E52" s="14"/>
      <c r="F52" s="5"/>
      <c r="G52" s="5"/>
    </row>
    <row r="53" spans="2:8" ht="15.75" x14ac:dyDescent="0.25">
      <c r="C53" s="2"/>
      <c r="D53" s="5"/>
      <c r="E53" s="3"/>
      <c r="F53" s="5"/>
      <c r="G53" s="5"/>
    </row>
    <row r="54" spans="2:8" x14ac:dyDescent="0.25">
      <c r="E54" s="3"/>
    </row>
  </sheetData>
  <sheetProtection algorithmName="SHA-512" hashValue="rKNmid/Sm6+9wa6+0F9jAwIfILWQ02+pREiVUXsGeY4Bj78iKmkWIAwN7dSrhjIRcbAVZtz/4/JxYGLkLtmEqw==" saltValue="QGYbvT6UosOB8GNT+hIBuA==" spinCount="100000" sheet="1" objects="1" scenarios="1" selectLockedCells="1" selectUnlockedCells="1"/>
  <mergeCells count="27">
    <mergeCell ref="I22:J22"/>
    <mergeCell ref="K22:L22"/>
    <mergeCell ref="K23:L23"/>
    <mergeCell ref="K24:L24"/>
    <mergeCell ref="K25:L25"/>
    <mergeCell ref="A8:K8"/>
    <mergeCell ref="A10:K10"/>
    <mergeCell ref="A12:K12"/>
    <mergeCell ref="A13:K13"/>
    <mergeCell ref="A14:K14"/>
    <mergeCell ref="B11:K11"/>
    <mergeCell ref="F45:H45"/>
    <mergeCell ref="F40:H40"/>
    <mergeCell ref="I27:L29"/>
    <mergeCell ref="A15:K15"/>
    <mergeCell ref="B36:D36"/>
    <mergeCell ref="F41:H41"/>
    <mergeCell ref="F44:H44"/>
    <mergeCell ref="G20:G24"/>
    <mergeCell ref="B39:F39"/>
    <mergeCell ref="B37:D37"/>
    <mergeCell ref="B35:D35"/>
    <mergeCell ref="B34:D34"/>
    <mergeCell ref="I21:L21"/>
    <mergeCell ref="I23:J23"/>
    <mergeCell ref="I24:J24"/>
    <mergeCell ref="I25:J25"/>
  </mergeCells>
  <pageMargins left="0.7" right="0.7" top="0.75" bottom="0.75" header="0.3" footer="0.3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2:L211"/>
  <sheetViews>
    <sheetView tabSelected="1" zoomScale="70" zoomScaleNormal="70" workbookViewId="0">
      <selection activeCell="C13" sqref="C13"/>
    </sheetView>
  </sheetViews>
  <sheetFormatPr baseColWidth="10" defaultRowHeight="15" x14ac:dyDescent="0.25"/>
  <cols>
    <col min="1" max="1" width="25.7109375" customWidth="1"/>
    <col min="2" max="2" width="10.7109375" customWidth="1"/>
    <col min="3" max="4" width="15.7109375" customWidth="1"/>
    <col min="6" max="6" width="25.7109375" customWidth="1"/>
    <col min="7" max="7" width="10.7109375" customWidth="1"/>
    <col min="8" max="9" width="15.7109375" customWidth="1"/>
  </cols>
  <sheetData>
    <row r="2" spans="1:10" ht="23.25" x14ac:dyDescent="0.35">
      <c r="A2" s="146" t="s">
        <v>97</v>
      </c>
      <c r="B2" s="146"/>
      <c r="C2" s="146"/>
      <c r="D2" s="146"/>
      <c r="E2" s="146"/>
      <c r="F2" s="146"/>
      <c r="G2" s="146"/>
      <c r="H2" s="146"/>
      <c r="I2" s="146"/>
      <c r="J2" s="95"/>
    </row>
    <row r="3" spans="1:10" ht="18.75" x14ac:dyDescent="0.3">
      <c r="A3" s="148" t="s">
        <v>565</v>
      </c>
      <c r="B3" s="148"/>
      <c r="C3" s="148"/>
      <c r="D3" s="148"/>
      <c r="E3" s="148"/>
      <c r="F3" s="148"/>
      <c r="G3" s="148"/>
      <c r="H3" s="148"/>
      <c r="I3" s="109"/>
    </row>
    <row r="4" spans="1:10" x14ac:dyDescent="0.25">
      <c r="A4" s="148"/>
      <c r="B4" s="148"/>
      <c r="C4" s="148"/>
      <c r="D4" s="148"/>
      <c r="E4" s="148"/>
      <c r="F4" s="148"/>
      <c r="G4" s="148"/>
      <c r="H4" s="148"/>
    </row>
    <row r="5" spans="1:10" ht="23.25" x14ac:dyDescent="0.35">
      <c r="A5" s="107"/>
      <c r="B5" s="107"/>
      <c r="C5" s="146"/>
      <c r="D5" s="146"/>
      <c r="E5" s="146"/>
      <c r="F5" s="107"/>
      <c r="G5" s="107"/>
      <c r="H5" s="107"/>
    </row>
    <row r="6" spans="1:10" ht="23.25" x14ac:dyDescent="0.35">
      <c r="A6" s="107"/>
      <c r="B6" s="107"/>
      <c r="C6" s="107"/>
      <c r="D6" s="107"/>
      <c r="E6" s="107"/>
      <c r="F6" s="107"/>
      <c r="G6" s="107"/>
      <c r="H6" s="107"/>
    </row>
    <row r="7" spans="1:10" ht="15.75" x14ac:dyDescent="0.25">
      <c r="A7" s="27" t="s">
        <v>539</v>
      </c>
      <c r="C7" s="28" t="s">
        <v>541</v>
      </c>
      <c r="D7" s="28"/>
      <c r="F7" s="26" t="s">
        <v>540</v>
      </c>
      <c r="H7" s="30" t="s">
        <v>542</v>
      </c>
    </row>
    <row r="8" spans="1:10" x14ac:dyDescent="0.25">
      <c r="A8" s="32" t="s">
        <v>543</v>
      </c>
      <c r="C8" s="33" t="s">
        <v>547</v>
      </c>
      <c r="D8" s="33"/>
      <c r="F8" s="42" t="s">
        <v>544</v>
      </c>
      <c r="H8" s="43" t="s">
        <v>551</v>
      </c>
    </row>
    <row r="9" spans="1:10" x14ac:dyDescent="0.25">
      <c r="A9" s="37" t="s">
        <v>545</v>
      </c>
      <c r="C9" t="s">
        <v>548</v>
      </c>
      <c r="F9" s="39" t="s">
        <v>546</v>
      </c>
    </row>
    <row r="11" spans="1:10" ht="18.75" x14ac:dyDescent="0.3">
      <c r="A11" s="7" t="s">
        <v>21</v>
      </c>
      <c r="B11" s="8"/>
    </row>
    <row r="12" spans="1:10" ht="18.75" x14ac:dyDescent="0.3">
      <c r="A12" s="106" t="s">
        <v>0</v>
      </c>
      <c r="B12" s="106" t="s">
        <v>20</v>
      </c>
      <c r="C12" s="106" t="s">
        <v>19</v>
      </c>
      <c r="D12" s="106"/>
      <c r="E12" s="6"/>
      <c r="F12" s="106" t="s">
        <v>0</v>
      </c>
      <c r="G12" s="106" t="s">
        <v>20</v>
      </c>
      <c r="H12" s="106" t="s">
        <v>19</v>
      </c>
    </row>
    <row r="13" spans="1:10" ht="15.75" x14ac:dyDescent="0.25">
      <c r="A13" s="5" t="s">
        <v>22</v>
      </c>
      <c r="B13" s="31" t="s">
        <v>64</v>
      </c>
      <c r="C13" s="22"/>
      <c r="D13" s="110"/>
      <c r="E13" s="5"/>
      <c r="F13" s="5" t="s">
        <v>40</v>
      </c>
      <c r="G13" s="31" t="s">
        <v>53</v>
      </c>
      <c r="H13" s="22"/>
      <c r="I13" s="111"/>
    </row>
    <row r="14" spans="1:10" ht="15.75" x14ac:dyDescent="0.25">
      <c r="A14" s="5" t="s">
        <v>23</v>
      </c>
      <c r="B14" s="41" t="s">
        <v>65</v>
      </c>
      <c r="C14" s="22"/>
      <c r="D14" s="110"/>
      <c r="E14" s="5"/>
      <c r="F14" s="5" t="s">
        <v>41</v>
      </c>
      <c r="G14" s="41" t="s">
        <v>54</v>
      </c>
      <c r="H14" s="22"/>
      <c r="I14" s="111"/>
    </row>
    <row r="15" spans="1:10" ht="15.75" x14ac:dyDescent="0.25">
      <c r="A15" s="5" t="s">
        <v>70</v>
      </c>
      <c r="B15" s="31" t="s">
        <v>68</v>
      </c>
      <c r="C15" s="22"/>
      <c r="D15" s="110"/>
      <c r="E15" s="5"/>
      <c r="F15" s="5" t="s">
        <v>42</v>
      </c>
      <c r="G15" s="31" t="s">
        <v>56</v>
      </c>
      <c r="H15" s="22"/>
      <c r="I15" s="111"/>
    </row>
    <row r="16" spans="1:10" ht="15.75" x14ac:dyDescent="0.25">
      <c r="A16" s="5" t="s">
        <v>24</v>
      </c>
      <c r="B16" s="41" t="s">
        <v>69</v>
      </c>
      <c r="C16" s="22"/>
      <c r="D16" s="110"/>
      <c r="E16" s="5"/>
      <c r="F16" s="5" t="s">
        <v>43</v>
      </c>
      <c r="G16" s="31" t="s">
        <v>57</v>
      </c>
      <c r="H16" s="22"/>
      <c r="I16" s="111"/>
    </row>
    <row r="17" spans="1:9" ht="15.75" x14ac:dyDescent="0.25">
      <c r="A17" s="5" t="s">
        <v>25</v>
      </c>
      <c r="B17" s="31" t="s">
        <v>71</v>
      </c>
      <c r="C17" s="22"/>
      <c r="D17" s="110"/>
      <c r="E17" s="5"/>
      <c r="F17" s="5" t="s">
        <v>44</v>
      </c>
      <c r="G17" s="31" t="s">
        <v>58</v>
      </c>
      <c r="H17" s="22"/>
      <c r="I17" s="111"/>
    </row>
    <row r="18" spans="1:9" ht="15.75" x14ac:dyDescent="0.25">
      <c r="A18" s="5" t="s">
        <v>26</v>
      </c>
      <c r="B18" s="41" t="s">
        <v>72</v>
      </c>
      <c r="C18" s="22"/>
      <c r="D18" s="110"/>
      <c r="E18" s="5"/>
      <c r="F18" s="5" t="s">
        <v>45</v>
      </c>
      <c r="G18" s="31" t="s">
        <v>59</v>
      </c>
      <c r="H18" s="22"/>
      <c r="I18" s="111"/>
    </row>
    <row r="19" spans="1:9" ht="15.75" x14ac:dyDescent="0.25">
      <c r="A19" s="5" t="s">
        <v>27</v>
      </c>
      <c r="B19" s="31" t="s">
        <v>66</v>
      </c>
      <c r="C19" s="22"/>
      <c r="D19" s="110"/>
      <c r="E19" s="5"/>
      <c r="F19" s="5" t="s">
        <v>46</v>
      </c>
      <c r="G19" s="41" t="s">
        <v>60</v>
      </c>
      <c r="H19" s="22"/>
      <c r="I19" s="111"/>
    </row>
    <row r="20" spans="1:9" ht="15.75" x14ac:dyDescent="0.25">
      <c r="A20" s="5" t="s">
        <v>28</v>
      </c>
      <c r="B20" s="44" t="s">
        <v>73</v>
      </c>
      <c r="C20" s="22"/>
      <c r="D20" s="110"/>
      <c r="E20" s="5"/>
      <c r="F20" s="5" t="s">
        <v>47</v>
      </c>
      <c r="G20" s="41" t="s">
        <v>61</v>
      </c>
      <c r="H20" s="22"/>
      <c r="I20" s="111"/>
    </row>
    <row r="21" spans="1:9" ht="15.75" x14ac:dyDescent="0.25">
      <c r="A21" s="5" t="s">
        <v>29</v>
      </c>
      <c r="B21" s="41" t="s">
        <v>74</v>
      </c>
      <c r="C21" s="22"/>
      <c r="D21" s="110"/>
      <c r="E21" s="5"/>
      <c r="F21" s="5" t="s">
        <v>48</v>
      </c>
      <c r="G21" s="41" t="s">
        <v>62</v>
      </c>
      <c r="H21" s="22"/>
      <c r="I21" s="111"/>
    </row>
    <row r="22" spans="1:9" ht="15.75" x14ac:dyDescent="0.25">
      <c r="A22" s="5" t="s">
        <v>30</v>
      </c>
      <c r="B22" s="41" t="s">
        <v>75</v>
      </c>
      <c r="C22" s="22"/>
      <c r="D22" s="110"/>
      <c r="E22" s="5"/>
      <c r="F22" s="5" t="s">
        <v>49</v>
      </c>
      <c r="G22" s="41" t="s">
        <v>63</v>
      </c>
      <c r="H22" s="22"/>
      <c r="I22" s="111"/>
    </row>
    <row r="23" spans="1:9" ht="15.75" x14ac:dyDescent="0.25">
      <c r="A23" s="5" t="s">
        <v>31</v>
      </c>
      <c r="B23" s="44" t="s">
        <v>76</v>
      </c>
      <c r="C23" s="22"/>
      <c r="D23" s="110"/>
      <c r="E23" s="5"/>
      <c r="F23" s="5" t="s">
        <v>80</v>
      </c>
      <c r="G23" s="41" t="s">
        <v>87</v>
      </c>
      <c r="H23" s="22"/>
      <c r="I23" s="111"/>
    </row>
    <row r="24" spans="1:9" ht="15.75" x14ac:dyDescent="0.25">
      <c r="A24" s="5" t="s">
        <v>32</v>
      </c>
      <c r="B24" s="44" t="s">
        <v>77</v>
      </c>
      <c r="C24" s="22"/>
      <c r="D24" s="110"/>
      <c r="E24" s="5"/>
      <c r="F24" s="5" t="s">
        <v>81</v>
      </c>
      <c r="G24" s="29" t="s">
        <v>88</v>
      </c>
      <c r="H24" s="22"/>
      <c r="I24" s="111"/>
    </row>
    <row r="25" spans="1:9" ht="15.75" x14ac:dyDescent="0.25">
      <c r="A25" s="5" t="s">
        <v>33</v>
      </c>
      <c r="B25" s="31" t="s">
        <v>78</v>
      </c>
      <c r="C25" s="22"/>
      <c r="D25" s="110"/>
      <c r="E25" s="5"/>
      <c r="F25" s="5" t="s">
        <v>82</v>
      </c>
      <c r="G25" s="41" t="s">
        <v>89</v>
      </c>
      <c r="H25" s="22"/>
      <c r="I25" s="111"/>
    </row>
    <row r="26" spans="1:9" ht="15.75" x14ac:dyDescent="0.25">
      <c r="A26" s="5" t="s">
        <v>34</v>
      </c>
      <c r="B26" s="41" t="s">
        <v>67</v>
      </c>
      <c r="C26" s="22"/>
      <c r="D26" s="110"/>
      <c r="E26" s="5"/>
      <c r="F26" s="5" t="s">
        <v>83</v>
      </c>
      <c r="G26" s="41" t="s">
        <v>91</v>
      </c>
      <c r="H26" s="22"/>
      <c r="I26" s="111"/>
    </row>
    <row r="27" spans="1:9" ht="15.75" x14ac:dyDescent="0.25">
      <c r="A27" s="5" t="s">
        <v>35</v>
      </c>
      <c r="B27" s="44" t="s">
        <v>79</v>
      </c>
      <c r="C27" s="22"/>
      <c r="D27" s="110"/>
      <c r="E27" s="5"/>
      <c r="F27" s="5" t="s">
        <v>84</v>
      </c>
      <c r="G27" s="29" t="s">
        <v>90</v>
      </c>
      <c r="H27" s="22"/>
      <c r="I27" s="111"/>
    </row>
    <row r="28" spans="1:9" ht="15.75" x14ac:dyDescent="0.25">
      <c r="A28" s="5" t="s">
        <v>36</v>
      </c>
      <c r="B28" s="44" t="s">
        <v>50</v>
      </c>
      <c r="C28" s="22"/>
      <c r="D28" s="110"/>
      <c r="F28" s="5" t="s">
        <v>85</v>
      </c>
      <c r="G28" s="44" t="s">
        <v>92</v>
      </c>
      <c r="H28" s="22"/>
      <c r="I28" s="111"/>
    </row>
    <row r="29" spans="1:9" ht="15.75" x14ac:dyDescent="0.25">
      <c r="A29" s="5" t="s">
        <v>37</v>
      </c>
      <c r="B29" s="31" t="s">
        <v>51</v>
      </c>
      <c r="C29" s="22"/>
      <c r="D29" s="110"/>
      <c r="F29" s="5" t="s">
        <v>86</v>
      </c>
      <c r="G29" s="41" t="s">
        <v>93</v>
      </c>
      <c r="H29" s="22"/>
      <c r="I29" s="111"/>
    </row>
    <row r="30" spans="1:9" ht="15.75" x14ac:dyDescent="0.25">
      <c r="A30" s="5" t="s">
        <v>38</v>
      </c>
      <c r="B30" s="41" t="s">
        <v>52</v>
      </c>
      <c r="C30" s="22"/>
      <c r="D30" s="110"/>
      <c r="F30" s="5" t="s">
        <v>94</v>
      </c>
      <c r="G30" s="31" t="s">
        <v>95</v>
      </c>
      <c r="H30" s="22"/>
      <c r="I30" s="111"/>
    </row>
    <row r="31" spans="1:9" ht="15.75" x14ac:dyDescent="0.25">
      <c r="A31" s="5" t="s">
        <v>39</v>
      </c>
      <c r="B31" s="41" t="s">
        <v>55</v>
      </c>
      <c r="C31" s="22"/>
      <c r="D31" s="110"/>
      <c r="H31" s="110"/>
      <c r="I31" s="111"/>
    </row>
    <row r="32" spans="1:9" ht="15.75" x14ac:dyDescent="0.25">
      <c r="A32" s="111"/>
      <c r="B32" s="111"/>
      <c r="C32" s="112"/>
      <c r="D32" s="112"/>
      <c r="E32" s="111"/>
      <c r="F32" s="111"/>
      <c r="G32" s="111"/>
      <c r="H32" s="111"/>
      <c r="I32" s="111"/>
    </row>
    <row r="33" spans="1:9" ht="15.75" x14ac:dyDescent="0.25">
      <c r="A33" s="111"/>
      <c r="B33" s="111"/>
      <c r="C33" s="112"/>
      <c r="D33" s="112"/>
      <c r="E33" s="111"/>
      <c r="F33" s="111"/>
      <c r="G33" s="111"/>
      <c r="H33" s="111"/>
      <c r="I33" s="111"/>
    </row>
    <row r="34" spans="1:9" ht="18.75" x14ac:dyDescent="0.3">
      <c r="A34" s="7" t="s">
        <v>96</v>
      </c>
      <c r="C34" s="17"/>
      <c r="D34" s="17"/>
    </row>
    <row r="35" spans="1:9" ht="18.75" x14ac:dyDescent="0.3">
      <c r="A35" s="106" t="s">
        <v>0</v>
      </c>
      <c r="B35" s="106" t="s">
        <v>20</v>
      </c>
      <c r="C35" s="106" t="s">
        <v>19</v>
      </c>
      <c r="D35" s="106"/>
      <c r="E35" s="6"/>
      <c r="F35" s="106" t="s">
        <v>0</v>
      </c>
      <c r="G35" s="106" t="s">
        <v>20</v>
      </c>
      <c r="H35" s="106" t="s">
        <v>19</v>
      </c>
    </row>
    <row r="36" spans="1:9" ht="15.75" x14ac:dyDescent="0.25">
      <c r="A36" s="5" t="s">
        <v>98</v>
      </c>
      <c r="B36" s="38" t="s">
        <v>116</v>
      </c>
      <c r="C36" s="22"/>
      <c r="D36" s="110"/>
      <c r="E36" s="5"/>
      <c r="F36" s="5" t="s">
        <v>108</v>
      </c>
      <c r="G36" s="24" t="s">
        <v>126</v>
      </c>
      <c r="H36" s="22"/>
      <c r="I36" s="111"/>
    </row>
    <row r="37" spans="1:9" ht="15.75" x14ac:dyDescent="0.25">
      <c r="A37" s="5" t="s">
        <v>99</v>
      </c>
      <c r="B37" s="40" t="s">
        <v>117</v>
      </c>
      <c r="C37" s="22"/>
      <c r="D37" s="110"/>
      <c r="E37" s="5"/>
      <c r="F37" s="5" t="s">
        <v>109</v>
      </c>
      <c r="G37" s="38" t="s">
        <v>127</v>
      </c>
      <c r="H37" s="22"/>
      <c r="I37" s="111"/>
    </row>
    <row r="38" spans="1:9" ht="15.75" x14ac:dyDescent="0.25">
      <c r="A38" s="5" t="s">
        <v>100</v>
      </c>
      <c r="B38" s="38" t="s">
        <v>118</v>
      </c>
      <c r="C38" s="22"/>
      <c r="D38" s="110"/>
      <c r="E38" s="5"/>
      <c r="F38" s="5" t="s">
        <v>110</v>
      </c>
      <c r="G38" s="40" t="s">
        <v>128</v>
      </c>
      <c r="H38" s="22"/>
      <c r="I38" s="111"/>
    </row>
    <row r="39" spans="1:9" ht="15.75" x14ac:dyDescent="0.25">
      <c r="A39" s="5" t="s">
        <v>101</v>
      </c>
      <c r="B39" s="44" t="s">
        <v>119</v>
      </c>
      <c r="C39" s="22"/>
      <c r="D39" s="110"/>
      <c r="E39" s="5"/>
      <c r="F39" s="5" t="s">
        <v>111</v>
      </c>
      <c r="G39" s="40" t="s">
        <v>129</v>
      </c>
      <c r="H39" s="22"/>
      <c r="I39" s="111"/>
    </row>
    <row r="40" spans="1:9" ht="15.75" x14ac:dyDescent="0.25">
      <c r="A40" s="5" t="s">
        <v>102</v>
      </c>
      <c r="B40" s="44" t="s">
        <v>120</v>
      </c>
      <c r="C40" s="22"/>
      <c r="D40" s="110"/>
      <c r="E40" s="5"/>
      <c r="F40" s="5" t="s">
        <v>112</v>
      </c>
      <c r="G40" s="38" t="s">
        <v>130</v>
      </c>
      <c r="H40" s="22"/>
      <c r="I40" s="111"/>
    </row>
    <row r="41" spans="1:9" ht="15.75" x14ac:dyDescent="0.25">
      <c r="A41" s="5" t="s">
        <v>103</v>
      </c>
      <c r="B41" s="40" t="s">
        <v>121</v>
      </c>
      <c r="C41" s="22"/>
      <c r="D41" s="110"/>
      <c r="E41" s="5"/>
      <c r="F41" s="5" t="s">
        <v>113</v>
      </c>
      <c r="G41" s="38" t="s">
        <v>131</v>
      </c>
      <c r="H41" s="22"/>
      <c r="I41" s="111"/>
    </row>
    <row r="42" spans="1:9" ht="15.75" x14ac:dyDescent="0.25">
      <c r="A42" s="5" t="s">
        <v>104</v>
      </c>
      <c r="B42" s="38" t="s">
        <v>122</v>
      </c>
      <c r="C42" s="22"/>
      <c r="D42" s="110"/>
      <c r="E42" s="5"/>
      <c r="F42" s="5" t="s">
        <v>114</v>
      </c>
      <c r="G42" s="38" t="s">
        <v>132</v>
      </c>
      <c r="H42" s="22"/>
      <c r="I42" s="111"/>
    </row>
    <row r="43" spans="1:9" ht="15.75" x14ac:dyDescent="0.25">
      <c r="A43" s="5" t="s">
        <v>105</v>
      </c>
      <c r="B43" s="40" t="s">
        <v>123</v>
      </c>
      <c r="C43" s="22"/>
      <c r="D43" s="110"/>
      <c r="E43" s="5"/>
      <c r="F43" s="5" t="s">
        <v>140</v>
      </c>
      <c r="G43" s="38" t="s">
        <v>133</v>
      </c>
      <c r="H43" s="22"/>
      <c r="I43" s="111"/>
    </row>
    <row r="44" spans="1:9" ht="15.75" x14ac:dyDescent="0.25">
      <c r="A44" s="5" t="s">
        <v>106</v>
      </c>
      <c r="B44" s="38" t="s">
        <v>124</v>
      </c>
      <c r="C44" s="22"/>
      <c r="D44" s="110"/>
      <c r="E44" s="5"/>
      <c r="F44" s="5" t="s">
        <v>115</v>
      </c>
      <c r="G44" s="38" t="s">
        <v>134</v>
      </c>
      <c r="H44" s="22"/>
      <c r="I44" s="111"/>
    </row>
    <row r="45" spans="1:9" ht="15.75" x14ac:dyDescent="0.25">
      <c r="A45" s="5" t="s">
        <v>107</v>
      </c>
      <c r="B45" s="38" t="s">
        <v>125</v>
      </c>
      <c r="C45" s="22"/>
      <c r="D45" s="110"/>
      <c r="E45" s="5"/>
      <c r="F45" s="5"/>
      <c r="G45" s="5"/>
      <c r="H45" s="22"/>
    </row>
    <row r="46" spans="1:9" ht="15.75" x14ac:dyDescent="0.25">
      <c r="A46" s="111"/>
      <c r="B46" s="111"/>
      <c r="C46" s="112"/>
      <c r="D46" s="112"/>
      <c r="E46" s="111"/>
      <c r="F46" s="111"/>
      <c r="G46" s="111"/>
      <c r="H46" s="111"/>
      <c r="I46" s="111"/>
    </row>
    <row r="47" spans="1:9" ht="15.75" x14ac:dyDescent="0.25">
      <c r="A47" s="111"/>
      <c r="B47" s="111"/>
      <c r="C47" s="112"/>
      <c r="D47" s="112"/>
      <c r="E47" s="111"/>
      <c r="F47" s="111"/>
      <c r="G47" s="111"/>
      <c r="H47" s="111"/>
      <c r="I47" s="111"/>
    </row>
    <row r="48" spans="1:9" ht="18.75" x14ac:dyDescent="0.3">
      <c r="A48" s="7" t="s">
        <v>3</v>
      </c>
      <c r="C48" s="17"/>
      <c r="D48" s="17"/>
    </row>
    <row r="49" spans="1:9" ht="18.75" x14ac:dyDescent="0.3">
      <c r="A49" s="106" t="s">
        <v>0</v>
      </c>
      <c r="B49" s="106" t="s">
        <v>20</v>
      </c>
      <c r="C49" s="106" t="s">
        <v>19</v>
      </c>
      <c r="D49" s="106"/>
      <c r="E49" s="6"/>
      <c r="F49" s="106" t="s">
        <v>0</v>
      </c>
      <c r="G49" s="106" t="s">
        <v>20</v>
      </c>
      <c r="H49" s="106" t="s">
        <v>19</v>
      </c>
    </row>
    <row r="50" spans="1:9" s="5" customFormat="1" ht="15.75" x14ac:dyDescent="0.25">
      <c r="A50" s="5" t="s">
        <v>135</v>
      </c>
      <c r="B50" s="24" t="s">
        <v>159</v>
      </c>
      <c r="C50" s="22"/>
      <c r="D50" s="110"/>
      <c r="F50" s="5" t="s">
        <v>144</v>
      </c>
      <c r="G50" s="24" t="s">
        <v>167</v>
      </c>
      <c r="H50" s="22"/>
      <c r="I50" s="113"/>
    </row>
    <row r="51" spans="1:9" s="5" customFormat="1" ht="15.75" x14ac:dyDescent="0.25">
      <c r="A51" s="5" t="s">
        <v>136</v>
      </c>
      <c r="B51" s="24" t="s">
        <v>160</v>
      </c>
      <c r="C51" s="22"/>
      <c r="D51" s="110"/>
      <c r="F51" s="5" t="s">
        <v>175</v>
      </c>
      <c r="G51" s="24" t="s">
        <v>168</v>
      </c>
      <c r="H51" s="22"/>
      <c r="I51" s="113"/>
    </row>
    <row r="52" spans="1:9" s="5" customFormat="1" ht="15.75" x14ac:dyDescent="0.25">
      <c r="A52" s="5" t="s">
        <v>137</v>
      </c>
      <c r="B52" s="24" t="s">
        <v>161</v>
      </c>
      <c r="C52" s="22"/>
      <c r="D52" s="110"/>
      <c r="F52" s="5" t="s">
        <v>176</v>
      </c>
      <c r="G52" s="24" t="s">
        <v>169</v>
      </c>
      <c r="H52" s="22"/>
      <c r="I52" s="113"/>
    </row>
    <row r="53" spans="1:9" s="5" customFormat="1" ht="15.75" x14ac:dyDescent="0.25">
      <c r="A53" s="5" t="s">
        <v>138</v>
      </c>
      <c r="B53" s="24" t="s">
        <v>162</v>
      </c>
      <c r="C53" s="22"/>
      <c r="D53" s="110"/>
      <c r="F53" s="5" t="s">
        <v>177</v>
      </c>
      <c r="G53" s="24" t="s">
        <v>170</v>
      </c>
      <c r="H53" s="22"/>
      <c r="I53" s="113"/>
    </row>
    <row r="54" spans="1:9" s="5" customFormat="1" ht="15.75" x14ac:dyDescent="0.25">
      <c r="A54" s="5" t="s">
        <v>139</v>
      </c>
      <c r="B54" s="24" t="s">
        <v>163</v>
      </c>
      <c r="C54" s="22"/>
      <c r="D54" s="110"/>
      <c r="F54" s="5" t="s">
        <v>178</v>
      </c>
      <c r="G54" s="24" t="s">
        <v>171</v>
      </c>
      <c r="H54" s="22"/>
      <c r="I54" s="113"/>
    </row>
    <row r="55" spans="1:9" s="5" customFormat="1" ht="15.75" x14ac:dyDescent="0.25">
      <c r="A55" s="5" t="s">
        <v>141</v>
      </c>
      <c r="B55" s="24" t="s">
        <v>164</v>
      </c>
      <c r="C55" s="22"/>
      <c r="D55" s="110"/>
      <c r="F55" s="5" t="s">
        <v>179</v>
      </c>
      <c r="G55" s="24" t="s">
        <v>172</v>
      </c>
      <c r="H55" s="22"/>
      <c r="I55" s="113"/>
    </row>
    <row r="56" spans="1:9" s="5" customFormat="1" ht="15.75" x14ac:dyDescent="0.25">
      <c r="A56" s="5" t="s">
        <v>142</v>
      </c>
      <c r="B56" s="24" t="s">
        <v>165</v>
      </c>
      <c r="C56" s="22"/>
      <c r="D56" s="110"/>
      <c r="F56" s="5" t="s">
        <v>180</v>
      </c>
      <c r="G56" s="24" t="s">
        <v>173</v>
      </c>
      <c r="H56" s="22"/>
      <c r="I56" s="113"/>
    </row>
    <row r="57" spans="1:9" s="5" customFormat="1" ht="15.75" x14ac:dyDescent="0.25">
      <c r="A57" s="5" t="s">
        <v>143</v>
      </c>
      <c r="B57" s="24" t="s">
        <v>166</v>
      </c>
      <c r="C57" s="22"/>
      <c r="D57" s="110"/>
      <c r="F57" s="5" t="s">
        <v>181</v>
      </c>
      <c r="G57" s="24" t="s">
        <v>174</v>
      </c>
      <c r="H57" s="22"/>
      <c r="I57" s="113"/>
    </row>
    <row r="58" spans="1:9" ht="15.75" x14ac:dyDescent="0.25">
      <c r="C58" s="17"/>
      <c r="D58" s="17"/>
    </row>
    <row r="59" spans="1:9" ht="15.75" x14ac:dyDescent="0.25">
      <c r="C59" s="17"/>
      <c r="D59" s="17"/>
    </row>
    <row r="60" spans="1:9" ht="18.75" x14ac:dyDescent="0.3">
      <c r="A60" s="7" t="s">
        <v>145</v>
      </c>
      <c r="C60" s="17"/>
      <c r="D60" s="17"/>
    </row>
    <row r="61" spans="1:9" ht="18.75" x14ac:dyDescent="0.3">
      <c r="A61" s="106" t="s">
        <v>0</v>
      </c>
      <c r="B61" s="106" t="s">
        <v>20</v>
      </c>
      <c r="C61" s="106" t="s">
        <v>19</v>
      </c>
      <c r="D61" s="106"/>
      <c r="E61" s="6"/>
      <c r="F61" s="106" t="s">
        <v>0</v>
      </c>
      <c r="G61" s="106" t="s">
        <v>20</v>
      </c>
      <c r="H61" s="106" t="s">
        <v>19</v>
      </c>
    </row>
    <row r="62" spans="1:9" s="5" customFormat="1" ht="15.75" x14ac:dyDescent="0.25">
      <c r="A62" s="5" t="s">
        <v>146</v>
      </c>
      <c r="B62" s="44" t="s">
        <v>149</v>
      </c>
      <c r="C62" s="22"/>
      <c r="D62" s="110"/>
      <c r="F62" s="5" t="s">
        <v>147</v>
      </c>
      <c r="G62" s="44" t="s">
        <v>150</v>
      </c>
      <c r="H62" s="22"/>
      <c r="I62" s="113"/>
    </row>
    <row r="63" spans="1:9" ht="15.75" x14ac:dyDescent="0.25">
      <c r="A63" s="111"/>
      <c r="B63" s="114"/>
      <c r="C63" s="112"/>
      <c r="D63" s="112"/>
      <c r="E63" s="111"/>
      <c r="F63" s="111"/>
      <c r="G63" s="111"/>
      <c r="H63" s="111"/>
      <c r="I63" s="111"/>
    </row>
    <row r="64" spans="1:9" ht="15.75" x14ac:dyDescent="0.25">
      <c r="A64" s="111"/>
      <c r="B64" s="114"/>
      <c r="C64" s="112"/>
      <c r="D64" s="112"/>
      <c r="E64" s="111"/>
      <c r="F64" s="111"/>
      <c r="G64" s="111"/>
      <c r="H64" s="111"/>
      <c r="I64" s="111"/>
    </row>
    <row r="65" spans="1:9" ht="18.75" x14ac:dyDescent="0.3">
      <c r="A65" s="7" t="s">
        <v>148</v>
      </c>
      <c r="B65" s="16"/>
      <c r="C65" s="17"/>
      <c r="D65" s="17"/>
    </row>
    <row r="66" spans="1:9" ht="18.75" x14ac:dyDescent="0.3">
      <c r="A66" s="106" t="s">
        <v>0</v>
      </c>
      <c r="B66" s="106" t="s">
        <v>20</v>
      </c>
      <c r="C66" s="106" t="s">
        <v>19</v>
      </c>
      <c r="D66" s="106"/>
      <c r="E66" s="6"/>
      <c r="F66" s="106" t="s">
        <v>0</v>
      </c>
      <c r="G66" s="106" t="s">
        <v>20</v>
      </c>
      <c r="H66" s="106" t="s">
        <v>19</v>
      </c>
    </row>
    <row r="67" spans="1:9" s="5" customFormat="1" ht="15.75" x14ac:dyDescent="0.25">
      <c r="A67" s="5" t="s">
        <v>151</v>
      </c>
      <c r="B67" s="29" t="s">
        <v>158</v>
      </c>
      <c r="C67" s="22"/>
      <c r="D67" s="110"/>
      <c r="F67" s="5" t="s">
        <v>153</v>
      </c>
      <c r="G67" s="25" t="s">
        <v>155</v>
      </c>
      <c r="H67" s="22"/>
      <c r="I67" s="113"/>
    </row>
    <row r="68" spans="1:9" s="5" customFormat="1" ht="15.75" x14ac:dyDescent="0.25">
      <c r="A68" s="5" t="s">
        <v>152</v>
      </c>
      <c r="B68" s="29" t="s">
        <v>157</v>
      </c>
      <c r="C68" s="22"/>
      <c r="D68" s="110"/>
      <c r="F68" s="5" t="s">
        <v>154</v>
      </c>
      <c r="G68" s="36" t="s">
        <v>156</v>
      </c>
      <c r="H68" s="22"/>
      <c r="I68" s="113"/>
    </row>
    <row r="69" spans="1:9" ht="15.75" x14ac:dyDescent="0.25">
      <c r="A69" s="111"/>
      <c r="B69" s="114"/>
      <c r="C69" s="112"/>
      <c r="D69" s="112"/>
      <c r="E69" s="111"/>
      <c r="F69" s="111"/>
      <c r="G69" s="111"/>
      <c r="H69" s="111"/>
      <c r="I69" s="111"/>
    </row>
    <row r="70" spans="1:9" ht="15.75" x14ac:dyDescent="0.25">
      <c r="A70" s="111"/>
      <c r="B70" s="114"/>
      <c r="C70" s="112"/>
      <c r="D70" s="112"/>
      <c r="E70" s="111"/>
      <c r="F70" s="111"/>
      <c r="G70" s="111"/>
      <c r="H70" s="111"/>
      <c r="I70" s="111"/>
    </row>
    <row r="71" spans="1:9" ht="18.75" x14ac:dyDescent="0.3">
      <c r="A71" s="7" t="s">
        <v>182</v>
      </c>
      <c r="B71" s="16"/>
      <c r="C71" s="17"/>
      <c r="D71" s="17"/>
    </row>
    <row r="72" spans="1:9" ht="18.75" x14ac:dyDescent="0.3">
      <c r="A72" s="106" t="s">
        <v>0</v>
      </c>
      <c r="B72" s="106" t="s">
        <v>20</v>
      </c>
      <c r="C72" s="106" t="s">
        <v>19</v>
      </c>
      <c r="D72" s="106"/>
      <c r="E72" s="6"/>
      <c r="F72" s="106" t="s">
        <v>0</v>
      </c>
      <c r="G72" s="106" t="s">
        <v>20</v>
      </c>
      <c r="H72" s="106" t="s">
        <v>19</v>
      </c>
    </row>
    <row r="73" spans="1:9" s="5" customFormat="1" ht="15.75" x14ac:dyDescent="0.25">
      <c r="A73" s="5" t="s">
        <v>183</v>
      </c>
      <c r="B73" s="24" t="s">
        <v>238</v>
      </c>
      <c r="C73" s="22"/>
      <c r="D73" s="110"/>
      <c r="F73" s="5" t="s">
        <v>188</v>
      </c>
      <c r="G73" s="24" t="s">
        <v>243</v>
      </c>
      <c r="H73" s="22"/>
      <c r="I73" s="113"/>
    </row>
    <row r="74" spans="1:9" s="5" customFormat="1" ht="15.75" x14ac:dyDescent="0.25">
      <c r="A74" s="5" t="s">
        <v>184</v>
      </c>
      <c r="B74" s="24" t="s">
        <v>241</v>
      </c>
      <c r="C74" s="22"/>
      <c r="D74" s="110"/>
      <c r="F74" s="5" t="s">
        <v>189</v>
      </c>
      <c r="G74" s="24" t="s">
        <v>244</v>
      </c>
      <c r="H74" s="22"/>
      <c r="I74" s="113"/>
    </row>
    <row r="75" spans="1:9" s="5" customFormat="1" ht="15.75" x14ac:dyDescent="0.25">
      <c r="A75" s="5" t="s">
        <v>185</v>
      </c>
      <c r="B75" s="24" t="s">
        <v>239</v>
      </c>
      <c r="C75" s="22"/>
      <c r="D75" s="110"/>
      <c r="F75" s="5" t="s">
        <v>190</v>
      </c>
      <c r="G75" s="24" t="s">
        <v>245</v>
      </c>
      <c r="H75" s="22"/>
      <c r="I75" s="113"/>
    </row>
    <row r="76" spans="1:9" s="5" customFormat="1" ht="15.75" x14ac:dyDescent="0.25">
      <c r="A76" s="5" t="s">
        <v>186</v>
      </c>
      <c r="B76" s="24" t="s">
        <v>242</v>
      </c>
      <c r="C76" s="22"/>
      <c r="D76" s="110"/>
      <c r="F76" s="5" t="s">
        <v>191</v>
      </c>
      <c r="G76" s="24" t="s">
        <v>246</v>
      </c>
      <c r="H76" s="22"/>
      <c r="I76" s="113"/>
    </row>
    <row r="77" spans="1:9" s="5" customFormat="1" ht="15.75" x14ac:dyDescent="0.25">
      <c r="A77" s="5" t="s">
        <v>187</v>
      </c>
      <c r="B77" s="24" t="s">
        <v>240</v>
      </c>
      <c r="C77" s="22"/>
      <c r="D77" s="110"/>
      <c r="F77" s="5" t="s">
        <v>192</v>
      </c>
      <c r="G77" s="24" t="s">
        <v>247</v>
      </c>
      <c r="H77" s="22"/>
      <c r="I77" s="113"/>
    </row>
    <row r="78" spans="1:9" ht="15.75" x14ac:dyDescent="0.25">
      <c r="B78" s="16"/>
    </row>
    <row r="79" spans="1:9" ht="15.75" x14ac:dyDescent="0.25">
      <c r="B79" s="16"/>
    </row>
    <row r="80" spans="1:9" ht="18.75" x14ac:dyDescent="0.3">
      <c r="A80" s="7" t="s">
        <v>193</v>
      </c>
      <c r="B80" s="16"/>
    </row>
    <row r="81" spans="1:9" ht="18.75" x14ac:dyDescent="0.3">
      <c r="A81" s="106" t="s">
        <v>0</v>
      </c>
      <c r="B81" s="106" t="s">
        <v>20</v>
      </c>
      <c r="C81" s="106" t="s">
        <v>19</v>
      </c>
      <c r="D81" s="106"/>
      <c r="E81" s="6"/>
      <c r="F81" s="106" t="s">
        <v>0</v>
      </c>
      <c r="G81" s="106" t="s">
        <v>20</v>
      </c>
      <c r="H81" s="106" t="s">
        <v>19</v>
      </c>
    </row>
    <row r="82" spans="1:9" s="5" customFormat="1" ht="15.75" x14ac:dyDescent="0.25">
      <c r="A82" s="5" t="s">
        <v>194</v>
      </c>
      <c r="B82" s="24" t="s">
        <v>255</v>
      </c>
      <c r="C82" s="22"/>
      <c r="D82" s="110"/>
      <c r="F82" s="5" t="s">
        <v>202</v>
      </c>
      <c r="G82" s="24" t="s">
        <v>248</v>
      </c>
      <c r="H82" s="22"/>
      <c r="I82" s="113"/>
    </row>
    <row r="83" spans="1:9" s="5" customFormat="1" ht="15.75" x14ac:dyDescent="0.25">
      <c r="A83" s="5" t="s">
        <v>195</v>
      </c>
      <c r="B83" s="24" t="s">
        <v>256</v>
      </c>
      <c r="C83" s="22"/>
      <c r="D83" s="110"/>
      <c r="F83" s="5" t="s">
        <v>201</v>
      </c>
      <c r="G83" s="24" t="s">
        <v>249</v>
      </c>
      <c r="H83" s="22"/>
      <c r="I83" s="113"/>
    </row>
    <row r="84" spans="1:9" s="5" customFormat="1" ht="15.75" x14ac:dyDescent="0.25">
      <c r="A84" s="5" t="s">
        <v>196</v>
      </c>
      <c r="B84" s="24" t="s">
        <v>257</v>
      </c>
      <c r="C84" s="22"/>
      <c r="D84" s="110"/>
      <c r="F84" s="5" t="s">
        <v>203</v>
      </c>
      <c r="G84" s="24" t="s">
        <v>250</v>
      </c>
      <c r="H84" s="22"/>
      <c r="I84" s="113"/>
    </row>
    <row r="85" spans="1:9" s="5" customFormat="1" ht="15.75" x14ac:dyDescent="0.25">
      <c r="A85" s="5" t="s">
        <v>197</v>
      </c>
      <c r="B85" s="24" t="s">
        <v>258</v>
      </c>
      <c r="C85" s="22"/>
      <c r="D85" s="110"/>
      <c r="F85" s="5" t="s">
        <v>204</v>
      </c>
      <c r="G85" s="24" t="s">
        <v>252</v>
      </c>
      <c r="H85" s="22"/>
      <c r="I85" s="113"/>
    </row>
    <row r="86" spans="1:9" s="5" customFormat="1" ht="15.75" x14ac:dyDescent="0.25">
      <c r="A86" s="5" t="s">
        <v>198</v>
      </c>
      <c r="B86" s="24" t="s">
        <v>259</v>
      </c>
      <c r="C86" s="22"/>
      <c r="D86" s="110"/>
      <c r="F86" s="5" t="s">
        <v>205</v>
      </c>
      <c r="G86" s="24" t="s">
        <v>251</v>
      </c>
      <c r="H86" s="22"/>
      <c r="I86" s="113"/>
    </row>
    <row r="87" spans="1:9" s="5" customFormat="1" ht="15.75" x14ac:dyDescent="0.25">
      <c r="A87" s="5" t="s">
        <v>199</v>
      </c>
      <c r="B87" s="24" t="s">
        <v>260</v>
      </c>
      <c r="C87" s="22"/>
      <c r="D87" s="110"/>
      <c r="F87" s="5" t="s">
        <v>207</v>
      </c>
      <c r="G87" s="24" t="s">
        <v>253</v>
      </c>
      <c r="H87" s="22"/>
      <c r="I87" s="113"/>
    </row>
    <row r="88" spans="1:9" s="5" customFormat="1" ht="15.75" x14ac:dyDescent="0.25">
      <c r="A88" s="5" t="s">
        <v>200</v>
      </c>
      <c r="B88" s="24" t="s">
        <v>261</v>
      </c>
      <c r="C88" s="22"/>
      <c r="D88" s="110"/>
      <c r="F88" s="5" t="s">
        <v>206</v>
      </c>
      <c r="G88" s="24" t="s">
        <v>254</v>
      </c>
      <c r="H88" s="22"/>
      <c r="I88" s="113"/>
    </row>
    <row r="89" spans="1:9" ht="15.75" x14ac:dyDescent="0.25">
      <c r="A89" s="111"/>
      <c r="B89" s="113"/>
      <c r="C89" s="111"/>
      <c r="D89" s="111"/>
      <c r="E89" s="111"/>
      <c r="F89" s="111"/>
      <c r="G89" s="111"/>
      <c r="H89" s="111"/>
      <c r="I89" s="111"/>
    </row>
    <row r="90" spans="1:9" x14ac:dyDescent="0.25">
      <c r="A90" s="111"/>
      <c r="B90" s="111"/>
      <c r="C90" s="111"/>
      <c r="D90" s="111"/>
      <c r="E90" s="111"/>
      <c r="F90" s="111"/>
      <c r="G90" s="111"/>
      <c r="H90" s="111"/>
      <c r="I90" s="111"/>
    </row>
    <row r="91" spans="1:9" ht="18.75" x14ac:dyDescent="0.3">
      <c r="A91" s="7" t="s">
        <v>208</v>
      </c>
    </row>
    <row r="92" spans="1:9" ht="18.75" x14ac:dyDescent="0.3">
      <c r="A92" s="106" t="s">
        <v>0</v>
      </c>
      <c r="B92" s="106" t="s">
        <v>20</v>
      </c>
      <c r="C92" s="106" t="s">
        <v>19</v>
      </c>
      <c r="D92" s="106"/>
      <c r="E92" s="6"/>
      <c r="F92" s="106" t="s">
        <v>0</v>
      </c>
      <c r="G92" s="106" t="s">
        <v>20</v>
      </c>
      <c r="H92" s="106" t="s">
        <v>19</v>
      </c>
    </row>
    <row r="93" spans="1:9" s="5" customFormat="1" ht="15.75" x14ac:dyDescent="0.25">
      <c r="A93" s="5" t="s">
        <v>209</v>
      </c>
      <c r="B93" s="44" t="s">
        <v>262</v>
      </c>
      <c r="C93" s="22"/>
      <c r="D93" s="110"/>
      <c r="F93" s="5" t="s">
        <v>217</v>
      </c>
      <c r="G93" s="44" t="s">
        <v>267</v>
      </c>
      <c r="H93" s="22"/>
      <c r="I93" s="113"/>
    </row>
    <row r="94" spans="1:9" s="5" customFormat="1" ht="15.75" x14ac:dyDescent="0.25">
      <c r="A94" s="5" t="s">
        <v>210</v>
      </c>
      <c r="B94" s="44" t="s">
        <v>263</v>
      </c>
      <c r="C94" s="22"/>
      <c r="D94" s="110"/>
      <c r="F94" s="5" t="s">
        <v>214</v>
      </c>
      <c r="G94" s="44" t="s">
        <v>268</v>
      </c>
      <c r="H94" s="22"/>
      <c r="I94" s="113"/>
    </row>
    <row r="95" spans="1:9" s="5" customFormat="1" ht="15.75" x14ac:dyDescent="0.25">
      <c r="A95" s="5" t="s">
        <v>211</v>
      </c>
      <c r="B95" s="44" t="s">
        <v>264</v>
      </c>
      <c r="C95" s="22"/>
      <c r="D95" s="110"/>
      <c r="F95" s="5" t="s">
        <v>215</v>
      </c>
      <c r="G95" s="44" t="s">
        <v>269</v>
      </c>
      <c r="H95" s="22"/>
      <c r="I95" s="113"/>
    </row>
    <row r="96" spans="1:9" s="5" customFormat="1" ht="15.75" x14ac:dyDescent="0.25">
      <c r="A96" s="5" t="s">
        <v>212</v>
      </c>
      <c r="B96" s="24" t="s">
        <v>265</v>
      </c>
      <c r="C96" s="22"/>
      <c r="D96" s="110"/>
      <c r="F96" s="5" t="s">
        <v>216</v>
      </c>
      <c r="G96" s="44" t="s">
        <v>270</v>
      </c>
      <c r="H96" s="22"/>
      <c r="I96" s="113"/>
    </row>
    <row r="97" spans="1:9" s="5" customFormat="1" ht="15.75" x14ac:dyDescent="0.25">
      <c r="A97" s="5" t="s">
        <v>213</v>
      </c>
      <c r="B97" s="44" t="s">
        <v>266</v>
      </c>
      <c r="C97" s="22"/>
      <c r="D97" s="110"/>
      <c r="H97" s="22"/>
      <c r="I97" s="113"/>
    </row>
    <row r="98" spans="1:9" x14ac:dyDescent="0.25">
      <c r="A98" s="111"/>
      <c r="B98" s="111"/>
      <c r="C98" s="111"/>
      <c r="D98" s="111"/>
      <c r="E98" s="111"/>
      <c r="F98" s="111"/>
      <c r="G98" s="111"/>
      <c r="H98" s="111"/>
      <c r="I98" s="111"/>
    </row>
    <row r="99" spans="1:9" x14ac:dyDescent="0.25">
      <c r="A99" s="111"/>
      <c r="B99" s="111"/>
      <c r="C99" s="111"/>
      <c r="D99" s="111"/>
      <c r="E99" s="111"/>
      <c r="F99" s="111"/>
      <c r="G99" s="111"/>
      <c r="H99" s="111"/>
      <c r="I99" s="111"/>
    </row>
    <row r="100" spans="1:9" ht="18.75" x14ac:dyDescent="0.3">
      <c r="A100" s="7" t="s">
        <v>218</v>
      </c>
    </row>
    <row r="101" spans="1:9" ht="18.75" x14ac:dyDescent="0.3">
      <c r="A101" s="106" t="s">
        <v>0</v>
      </c>
      <c r="B101" s="106" t="s">
        <v>20</v>
      </c>
      <c r="C101" s="106" t="s">
        <v>19</v>
      </c>
      <c r="D101" s="106"/>
      <c r="E101" s="6"/>
      <c r="F101" s="106" t="s">
        <v>0</v>
      </c>
      <c r="G101" s="106" t="s">
        <v>20</v>
      </c>
      <c r="H101" s="106" t="s">
        <v>19</v>
      </c>
    </row>
    <row r="102" spans="1:9" s="5" customFormat="1" ht="15.75" x14ac:dyDescent="0.25">
      <c r="A102" s="5" t="s">
        <v>219</v>
      </c>
      <c r="B102" s="29" t="s">
        <v>271</v>
      </c>
      <c r="C102" s="22"/>
      <c r="D102" s="110"/>
      <c r="F102" s="5" t="s">
        <v>226</v>
      </c>
      <c r="G102" s="29" t="s">
        <v>278</v>
      </c>
      <c r="H102" s="22"/>
      <c r="I102" s="113"/>
    </row>
    <row r="103" spans="1:9" s="5" customFormat="1" ht="15.75" x14ac:dyDescent="0.25">
      <c r="A103" s="5" t="s">
        <v>220</v>
      </c>
      <c r="B103" s="29" t="s">
        <v>272</v>
      </c>
      <c r="C103" s="22"/>
      <c r="D103" s="110"/>
      <c r="F103" s="5" t="s">
        <v>227</v>
      </c>
      <c r="G103" s="29" t="s">
        <v>279</v>
      </c>
      <c r="H103" s="22"/>
      <c r="I103" s="113"/>
    </row>
    <row r="104" spans="1:9" s="5" customFormat="1" ht="15.75" x14ac:dyDescent="0.25">
      <c r="A104" s="5" t="s">
        <v>221</v>
      </c>
      <c r="B104" s="44" t="s">
        <v>273</v>
      </c>
      <c r="C104" s="22"/>
      <c r="D104" s="110"/>
      <c r="F104" s="5" t="s">
        <v>228</v>
      </c>
      <c r="G104" s="29" t="s">
        <v>280</v>
      </c>
      <c r="H104" s="22"/>
      <c r="I104" s="113"/>
    </row>
    <row r="105" spans="1:9" s="5" customFormat="1" ht="15.75" x14ac:dyDescent="0.25">
      <c r="A105" s="5" t="s">
        <v>222</v>
      </c>
      <c r="B105" s="29" t="s">
        <v>274</v>
      </c>
      <c r="C105" s="22"/>
      <c r="D105" s="110"/>
      <c r="F105" s="5" t="s">
        <v>229</v>
      </c>
      <c r="G105" s="29" t="s">
        <v>281</v>
      </c>
      <c r="H105" s="22"/>
      <c r="I105" s="113"/>
    </row>
    <row r="106" spans="1:9" s="5" customFormat="1" ht="15.75" x14ac:dyDescent="0.25">
      <c r="A106" s="5" t="s">
        <v>223</v>
      </c>
      <c r="B106" s="29" t="s">
        <v>275</v>
      </c>
      <c r="C106" s="22"/>
      <c r="D106" s="110"/>
      <c r="F106" s="5" t="s">
        <v>230</v>
      </c>
      <c r="G106" s="29" t="s">
        <v>282</v>
      </c>
      <c r="H106" s="22"/>
      <c r="I106" s="113"/>
    </row>
    <row r="107" spans="1:9" s="5" customFormat="1" ht="15.75" x14ac:dyDescent="0.25">
      <c r="A107" s="5" t="s">
        <v>224</v>
      </c>
      <c r="B107" s="29" t="s">
        <v>276</v>
      </c>
      <c r="C107" s="22"/>
      <c r="D107" s="110"/>
      <c r="F107" s="5" t="s">
        <v>231</v>
      </c>
      <c r="G107" s="29" t="s">
        <v>283</v>
      </c>
      <c r="H107" s="22"/>
      <c r="I107" s="113"/>
    </row>
    <row r="108" spans="1:9" s="5" customFormat="1" ht="15.75" x14ac:dyDescent="0.25">
      <c r="A108" s="5" t="s">
        <v>225</v>
      </c>
      <c r="B108" s="29" t="s">
        <v>277</v>
      </c>
      <c r="C108" s="22"/>
      <c r="D108" s="110"/>
      <c r="H108" s="22"/>
      <c r="I108" s="113"/>
    </row>
    <row r="109" spans="1:9" s="5" customFormat="1" ht="15.75" x14ac:dyDescent="0.25">
      <c r="A109" s="113"/>
      <c r="B109" s="114"/>
      <c r="C109" s="112"/>
      <c r="D109" s="112"/>
      <c r="E109" s="113"/>
      <c r="F109" s="113"/>
      <c r="G109" s="113"/>
      <c r="H109" s="112"/>
      <c r="I109" s="113"/>
    </row>
    <row r="110" spans="1:9" x14ac:dyDescent="0.25">
      <c r="A110" s="111"/>
      <c r="B110" s="111"/>
      <c r="C110" s="111"/>
      <c r="D110" s="111"/>
      <c r="E110" s="111"/>
      <c r="F110" s="111"/>
      <c r="G110" s="111"/>
      <c r="H110" s="111"/>
      <c r="I110" s="111"/>
    </row>
    <row r="111" spans="1:9" ht="19.5" thickBot="1" x14ac:dyDescent="0.35">
      <c r="A111" s="7" t="s">
        <v>232</v>
      </c>
    </row>
    <row r="112" spans="1:9" ht="57" thickBot="1" x14ac:dyDescent="0.35">
      <c r="A112" s="106" t="s">
        <v>0</v>
      </c>
      <c r="B112" s="106" t="s">
        <v>20</v>
      </c>
      <c r="C112" s="106" t="s">
        <v>19</v>
      </c>
      <c r="D112" s="100" t="s">
        <v>563</v>
      </c>
      <c r="F112" s="106" t="s">
        <v>0</v>
      </c>
      <c r="G112" s="106" t="s">
        <v>20</v>
      </c>
      <c r="H112" s="106" t="s">
        <v>19</v>
      </c>
    </row>
    <row r="113" spans="1:9" ht="15.75" x14ac:dyDescent="0.25">
      <c r="A113" s="5" t="s">
        <v>305</v>
      </c>
      <c r="B113" s="25" t="s">
        <v>309</v>
      </c>
      <c r="C113" s="22"/>
      <c r="D113" s="97"/>
      <c r="E113" s="5"/>
      <c r="F113" s="5" t="s">
        <v>313</v>
      </c>
      <c r="G113" s="25" t="s">
        <v>317</v>
      </c>
      <c r="H113" s="22"/>
      <c r="I113" s="111"/>
    </row>
    <row r="114" spans="1:9" ht="15.75" x14ac:dyDescent="0.25">
      <c r="A114" s="5" t="s">
        <v>306</v>
      </c>
      <c r="B114" s="25" t="s">
        <v>310</v>
      </c>
      <c r="C114" s="22"/>
      <c r="D114" s="98"/>
      <c r="E114" s="5"/>
      <c r="F114" s="5" t="s">
        <v>314</v>
      </c>
      <c r="G114" s="25" t="s">
        <v>318</v>
      </c>
      <c r="H114" s="22"/>
      <c r="I114" s="111"/>
    </row>
    <row r="115" spans="1:9" ht="16.5" thickBot="1" x14ac:dyDescent="0.3">
      <c r="A115" s="5" t="s">
        <v>307</v>
      </c>
      <c r="B115" s="25" t="s">
        <v>311</v>
      </c>
      <c r="C115" s="22"/>
      <c r="D115" s="99"/>
      <c r="E115" s="5"/>
      <c r="F115" s="5" t="s">
        <v>315</v>
      </c>
      <c r="G115" s="25" t="s">
        <v>319</v>
      </c>
      <c r="H115" s="22"/>
      <c r="I115" s="111"/>
    </row>
    <row r="116" spans="1:9" ht="15.75" x14ac:dyDescent="0.25">
      <c r="A116" s="5" t="s">
        <v>308</v>
      </c>
      <c r="B116" s="25" t="s">
        <v>312</v>
      </c>
      <c r="C116" s="22"/>
      <c r="D116" s="110"/>
      <c r="E116" s="5"/>
      <c r="F116" s="5" t="s">
        <v>316</v>
      </c>
      <c r="G116" s="25" t="s">
        <v>320</v>
      </c>
      <c r="H116" s="22"/>
      <c r="I116" s="111"/>
    </row>
    <row r="117" spans="1:9" ht="15.75" x14ac:dyDescent="0.25">
      <c r="A117" s="113"/>
      <c r="B117" s="114"/>
      <c r="C117" s="112"/>
      <c r="D117" s="112"/>
      <c r="E117" s="113"/>
      <c r="F117" s="113"/>
      <c r="G117" s="114"/>
      <c r="H117" s="110"/>
      <c r="I117" s="111"/>
    </row>
    <row r="118" spans="1:9" ht="15.75" x14ac:dyDescent="0.25">
      <c r="A118" s="111"/>
      <c r="B118" s="114"/>
      <c r="C118" s="111"/>
      <c r="D118" s="111"/>
      <c r="E118" s="111"/>
      <c r="F118" s="111"/>
      <c r="G118" s="111"/>
      <c r="H118" s="111"/>
      <c r="I118" s="111"/>
    </row>
    <row r="119" spans="1:9" ht="19.5" thickBot="1" x14ac:dyDescent="0.35">
      <c r="A119" s="7" t="s">
        <v>233</v>
      </c>
      <c r="B119" s="16"/>
    </row>
    <row r="120" spans="1:9" ht="39" thickTop="1" thickBot="1" x14ac:dyDescent="0.35">
      <c r="A120" s="106" t="s">
        <v>0</v>
      </c>
      <c r="B120" s="106" t="s">
        <v>20</v>
      </c>
      <c r="C120" s="106" t="s">
        <v>19</v>
      </c>
      <c r="D120" s="104" t="s">
        <v>564</v>
      </c>
      <c r="F120" s="106" t="s">
        <v>0</v>
      </c>
      <c r="G120" s="106" t="s">
        <v>20</v>
      </c>
      <c r="H120" s="106" t="s">
        <v>19</v>
      </c>
      <c r="I120" s="104" t="s">
        <v>564</v>
      </c>
    </row>
    <row r="121" spans="1:9" ht="17.25" thickTop="1" thickBot="1" x14ac:dyDescent="0.3">
      <c r="A121" t="s">
        <v>341</v>
      </c>
      <c r="B121" s="44" t="s">
        <v>368</v>
      </c>
      <c r="C121" s="22"/>
      <c r="D121" s="110"/>
      <c r="F121" t="s">
        <v>361</v>
      </c>
      <c r="G121" s="44" t="s">
        <v>387</v>
      </c>
      <c r="H121" s="22"/>
      <c r="I121" s="111"/>
    </row>
    <row r="122" spans="1:9" ht="17.25" thickTop="1" thickBot="1" x14ac:dyDescent="0.3">
      <c r="A122" t="s">
        <v>343</v>
      </c>
      <c r="B122" s="27" t="s">
        <v>369</v>
      </c>
      <c r="C122" s="22"/>
      <c r="D122" s="105"/>
      <c r="F122" t="s">
        <v>362</v>
      </c>
      <c r="G122" s="44" t="s">
        <v>388</v>
      </c>
      <c r="H122" s="22"/>
      <c r="I122" s="111"/>
    </row>
    <row r="123" spans="1:9" ht="17.25" thickTop="1" thickBot="1" x14ac:dyDescent="0.3">
      <c r="A123" t="s">
        <v>342</v>
      </c>
      <c r="B123" s="44" t="s">
        <v>370</v>
      </c>
      <c r="C123" s="22"/>
      <c r="D123" s="110"/>
      <c r="F123" t="s">
        <v>363</v>
      </c>
      <c r="G123" s="44" t="s">
        <v>389</v>
      </c>
      <c r="H123" s="22"/>
      <c r="I123" s="111"/>
    </row>
    <row r="124" spans="1:9" ht="17.25" thickTop="1" thickBot="1" x14ac:dyDescent="0.3">
      <c r="A124" t="s">
        <v>344</v>
      </c>
      <c r="B124" s="27" t="s">
        <v>371</v>
      </c>
      <c r="C124" s="22"/>
      <c r="D124" s="105"/>
      <c r="F124" t="s">
        <v>364</v>
      </c>
      <c r="G124" s="44" t="s">
        <v>390</v>
      </c>
      <c r="H124" s="22"/>
      <c r="I124" s="111"/>
    </row>
    <row r="125" spans="1:9" ht="16.5" thickTop="1" x14ac:dyDescent="0.25">
      <c r="A125" s="18" t="s">
        <v>345</v>
      </c>
      <c r="B125" s="34" t="s">
        <v>292</v>
      </c>
      <c r="C125" s="22"/>
      <c r="D125" s="110"/>
      <c r="F125" t="s">
        <v>365</v>
      </c>
      <c r="G125" s="92" t="s">
        <v>391</v>
      </c>
      <c r="H125" s="22"/>
      <c r="I125" s="111"/>
    </row>
    <row r="126" spans="1:9" ht="15.75" x14ac:dyDescent="0.25">
      <c r="A126" t="s">
        <v>346</v>
      </c>
      <c r="B126" s="44" t="s">
        <v>372</v>
      </c>
      <c r="C126" s="22"/>
      <c r="D126" s="110"/>
      <c r="F126" t="s">
        <v>366</v>
      </c>
      <c r="G126" s="44" t="s">
        <v>392</v>
      </c>
      <c r="H126" s="22"/>
      <c r="I126" s="111"/>
    </row>
    <row r="127" spans="1:9" ht="15.75" x14ac:dyDescent="0.25">
      <c r="A127" s="18" t="s">
        <v>347</v>
      </c>
      <c r="B127" s="44" t="s">
        <v>373</v>
      </c>
      <c r="C127" s="22"/>
      <c r="D127" s="110"/>
      <c r="F127" t="s">
        <v>367</v>
      </c>
      <c r="G127" s="44" t="s">
        <v>393</v>
      </c>
      <c r="H127" s="22"/>
      <c r="I127" s="111"/>
    </row>
    <row r="128" spans="1:9" ht="15.75" x14ac:dyDescent="0.25">
      <c r="A128" s="18" t="s">
        <v>348</v>
      </c>
      <c r="B128" s="44" t="s">
        <v>374</v>
      </c>
      <c r="C128" s="22"/>
      <c r="D128" s="110"/>
      <c r="F128" s="18" t="s">
        <v>284</v>
      </c>
      <c r="G128" s="35" t="s">
        <v>286</v>
      </c>
      <c r="H128" s="22"/>
      <c r="I128" s="111"/>
    </row>
    <row r="129" spans="1:9" ht="15.75" x14ac:dyDescent="0.25">
      <c r="A129" s="18" t="s">
        <v>349</v>
      </c>
      <c r="B129" s="44" t="s">
        <v>375</v>
      </c>
      <c r="C129" s="22"/>
      <c r="D129" s="110"/>
      <c r="F129" s="18" t="s">
        <v>285</v>
      </c>
      <c r="G129" s="35" t="s">
        <v>287</v>
      </c>
      <c r="H129" s="22"/>
      <c r="I129" s="111"/>
    </row>
    <row r="130" spans="1:9" ht="15.75" x14ac:dyDescent="0.25">
      <c r="A130" s="18" t="s">
        <v>350</v>
      </c>
      <c r="B130" s="44" t="s">
        <v>376</v>
      </c>
      <c r="C130" s="22"/>
      <c r="D130" s="110"/>
      <c r="F130" t="s">
        <v>322</v>
      </c>
      <c r="G130" s="44" t="s">
        <v>321</v>
      </c>
      <c r="H130" s="22"/>
      <c r="I130" s="111"/>
    </row>
    <row r="131" spans="1:9" ht="15.75" x14ac:dyDescent="0.25">
      <c r="A131" s="18" t="s">
        <v>351</v>
      </c>
      <c r="B131" s="44" t="s">
        <v>377</v>
      </c>
      <c r="C131" s="22"/>
      <c r="D131" s="110"/>
      <c r="F131" t="s">
        <v>323</v>
      </c>
      <c r="G131" s="44" t="s">
        <v>332</v>
      </c>
      <c r="H131" s="22"/>
      <c r="I131" s="111"/>
    </row>
    <row r="132" spans="1:9" ht="15.75" x14ac:dyDescent="0.25">
      <c r="A132" s="18" t="s">
        <v>352</v>
      </c>
      <c r="B132" s="44" t="s">
        <v>378</v>
      </c>
      <c r="C132" s="22"/>
      <c r="D132" s="110"/>
      <c r="F132" t="s">
        <v>324</v>
      </c>
      <c r="G132" s="44" t="s">
        <v>333</v>
      </c>
      <c r="H132" s="22"/>
      <c r="I132" s="111"/>
    </row>
    <row r="133" spans="1:9" ht="15.75" x14ac:dyDescent="0.25">
      <c r="A133" s="18" t="s">
        <v>353</v>
      </c>
      <c r="B133" s="44" t="s">
        <v>379</v>
      </c>
      <c r="C133" s="22"/>
      <c r="D133" s="110"/>
      <c r="F133" t="s">
        <v>325</v>
      </c>
      <c r="G133" s="44" t="s">
        <v>334</v>
      </c>
      <c r="H133" s="22"/>
      <c r="I133" s="111"/>
    </row>
    <row r="134" spans="1:9" ht="15.75" x14ac:dyDescent="0.25">
      <c r="A134" s="18" t="s">
        <v>354</v>
      </c>
      <c r="B134" s="44" t="s">
        <v>380</v>
      </c>
      <c r="C134" s="22"/>
      <c r="D134" s="110"/>
      <c r="F134" t="s">
        <v>326</v>
      </c>
      <c r="G134" s="44" t="s">
        <v>335</v>
      </c>
      <c r="H134" s="22"/>
      <c r="I134" s="111"/>
    </row>
    <row r="135" spans="1:9" ht="15.75" x14ac:dyDescent="0.25">
      <c r="A135" s="18" t="s">
        <v>355</v>
      </c>
      <c r="B135" s="24" t="s">
        <v>381</v>
      </c>
      <c r="C135" s="22"/>
      <c r="D135" s="110"/>
      <c r="F135" s="18" t="s">
        <v>289</v>
      </c>
      <c r="G135" s="44" t="s">
        <v>291</v>
      </c>
      <c r="H135" s="22"/>
      <c r="I135" s="111"/>
    </row>
    <row r="136" spans="1:9" ht="15.75" x14ac:dyDescent="0.25">
      <c r="A136" s="18" t="s">
        <v>356</v>
      </c>
      <c r="B136" s="44" t="s">
        <v>382</v>
      </c>
      <c r="C136" s="22"/>
      <c r="D136" s="110"/>
      <c r="F136" t="s">
        <v>327</v>
      </c>
      <c r="G136" s="44" t="s">
        <v>336</v>
      </c>
      <c r="H136" s="22"/>
      <c r="I136" s="111"/>
    </row>
    <row r="137" spans="1:9" ht="16.5" thickBot="1" x14ac:dyDescent="0.3">
      <c r="A137" s="18" t="s">
        <v>357</v>
      </c>
      <c r="B137" s="24" t="s">
        <v>383</v>
      </c>
      <c r="C137" s="22"/>
      <c r="D137" s="110"/>
      <c r="F137" t="s">
        <v>328</v>
      </c>
      <c r="G137" s="44" t="s">
        <v>338</v>
      </c>
      <c r="H137" s="22"/>
      <c r="I137" s="111"/>
    </row>
    <row r="138" spans="1:9" ht="17.25" thickTop="1" thickBot="1" x14ac:dyDescent="0.3">
      <c r="A138" s="18" t="s">
        <v>288</v>
      </c>
      <c r="B138" s="27" t="s">
        <v>290</v>
      </c>
      <c r="C138" s="22"/>
      <c r="D138" s="105"/>
      <c r="F138" t="s">
        <v>329</v>
      </c>
      <c r="G138" s="44" t="s">
        <v>337</v>
      </c>
      <c r="H138" s="22"/>
      <c r="I138" s="111"/>
    </row>
    <row r="139" spans="1:9" ht="17.25" thickTop="1" thickBot="1" x14ac:dyDescent="0.3">
      <c r="A139" s="18" t="s">
        <v>358</v>
      </c>
      <c r="B139" s="44" t="s">
        <v>384</v>
      </c>
      <c r="C139" s="22"/>
      <c r="D139" s="110"/>
      <c r="F139" t="s">
        <v>331</v>
      </c>
      <c r="G139" s="44" t="s">
        <v>339</v>
      </c>
      <c r="H139" s="22"/>
      <c r="I139" s="111"/>
    </row>
    <row r="140" spans="1:9" ht="17.25" thickTop="1" thickBot="1" x14ac:dyDescent="0.3">
      <c r="A140" s="18" t="s">
        <v>359</v>
      </c>
      <c r="B140" s="44" t="s">
        <v>385</v>
      </c>
      <c r="C140" s="22"/>
      <c r="D140" s="110"/>
      <c r="F140" t="s">
        <v>330</v>
      </c>
      <c r="G140" s="27" t="s">
        <v>340</v>
      </c>
      <c r="H140" s="22"/>
      <c r="I140" s="105"/>
    </row>
    <row r="141" spans="1:9" ht="16.5" thickTop="1" x14ac:dyDescent="0.25">
      <c r="A141" s="18" t="s">
        <v>360</v>
      </c>
      <c r="B141" s="44" t="s">
        <v>386</v>
      </c>
      <c r="C141" s="22"/>
      <c r="D141" s="110"/>
      <c r="F141" s="111"/>
      <c r="G141" s="111"/>
      <c r="H141" s="110"/>
      <c r="I141" s="111"/>
    </row>
    <row r="142" spans="1:9" ht="15.75" x14ac:dyDescent="0.25">
      <c r="A142" s="115"/>
      <c r="B142" s="114"/>
      <c r="C142" s="112"/>
      <c r="D142" s="112"/>
      <c r="E142" s="111"/>
      <c r="F142" s="111"/>
      <c r="G142" s="111"/>
      <c r="H142" s="110"/>
      <c r="I142" s="111"/>
    </row>
    <row r="143" spans="1:9" ht="15.75" x14ac:dyDescent="0.25">
      <c r="A143" s="111"/>
      <c r="B143" s="114"/>
      <c r="C143" s="111"/>
      <c r="D143" s="111"/>
      <c r="E143" s="111"/>
      <c r="F143" s="111"/>
      <c r="G143" s="111"/>
      <c r="H143" s="111"/>
      <c r="I143" s="111"/>
    </row>
    <row r="144" spans="1:9" ht="19.5" thickBot="1" x14ac:dyDescent="0.35">
      <c r="A144" s="7" t="s">
        <v>234</v>
      </c>
      <c r="B144" s="16"/>
    </row>
    <row r="145" spans="1:9" ht="39" thickTop="1" thickBot="1" x14ac:dyDescent="0.35">
      <c r="A145" s="106" t="s">
        <v>0</v>
      </c>
      <c r="B145" s="106" t="s">
        <v>20</v>
      </c>
      <c r="C145" s="106" t="s">
        <v>19</v>
      </c>
      <c r="D145" s="104" t="s">
        <v>564</v>
      </c>
      <c r="F145" s="106" t="s">
        <v>0</v>
      </c>
      <c r="G145" s="106" t="s">
        <v>20</v>
      </c>
      <c r="H145" s="106" t="s">
        <v>19</v>
      </c>
      <c r="I145" s="104" t="s">
        <v>564</v>
      </c>
    </row>
    <row r="146" spans="1:9" ht="16.5" thickTop="1" x14ac:dyDescent="0.25">
      <c r="A146" s="18" t="s">
        <v>394</v>
      </c>
      <c r="B146" s="27" t="s">
        <v>404</v>
      </c>
      <c r="C146" s="22"/>
      <c r="D146" s="101"/>
      <c r="F146" s="18" t="s">
        <v>403</v>
      </c>
      <c r="G146" s="27" t="s">
        <v>413</v>
      </c>
      <c r="H146" s="22"/>
      <c r="I146" s="101"/>
    </row>
    <row r="147" spans="1:9" ht="15.75" x14ac:dyDescent="0.25">
      <c r="A147" s="18" t="s">
        <v>395</v>
      </c>
      <c r="B147" s="27" t="s">
        <v>406</v>
      </c>
      <c r="C147" s="22"/>
      <c r="D147" s="102"/>
      <c r="F147" s="18" t="s">
        <v>414</v>
      </c>
      <c r="G147" s="27" t="s">
        <v>422</v>
      </c>
      <c r="H147" s="22"/>
      <c r="I147" s="102"/>
    </row>
    <row r="148" spans="1:9" ht="15.75" x14ac:dyDescent="0.25">
      <c r="A148" s="18" t="s">
        <v>396</v>
      </c>
      <c r="B148" s="27" t="s">
        <v>407</v>
      </c>
      <c r="C148" s="22"/>
      <c r="D148" s="102"/>
      <c r="F148" s="18" t="s">
        <v>415</v>
      </c>
      <c r="G148" s="27" t="s">
        <v>424</v>
      </c>
      <c r="H148" s="22"/>
      <c r="I148" s="102"/>
    </row>
    <row r="149" spans="1:9" ht="15.75" x14ac:dyDescent="0.25">
      <c r="A149" s="18" t="s">
        <v>397</v>
      </c>
      <c r="B149" s="27" t="s">
        <v>408</v>
      </c>
      <c r="C149" s="22"/>
      <c r="D149" s="102"/>
      <c r="F149" s="18" t="s">
        <v>416</v>
      </c>
      <c r="G149" s="27" t="s">
        <v>423</v>
      </c>
      <c r="H149" s="22"/>
      <c r="I149" s="102"/>
    </row>
    <row r="150" spans="1:9" ht="15.75" x14ac:dyDescent="0.25">
      <c r="A150" s="18" t="s">
        <v>398</v>
      </c>
      <c r="B150" s="27" t="s">
        <v>409</v>
      </c>
      <c r="C150" s="22"/>
      <c r="D150" s="102"/>
      <c r="F150" s="18" t="s">
        <v>417</v>
      </c>
      <c r="G150" s="27" t="s">
        <v>425</v>
      </c>
      <c r="H150" s="22"/>
      <c r="I150" s="102"/>
    </row>
    <row r="151" spans="1:9" ht="15.75" x14ac:dyDescent="0.25">
      <c r="A151" s="18" t="s">
        <v>399</v>
      </c>
      <c r="B151" s="27" t="s">
        <v>410</v>
      </c>
      <c r="C151" s="22"/>
      <c r="D151" s="102"/>
      <c r="F151" s="18" t="s">
        <v>419</v>
      </c>
      <c r="G151" s="27" t="s">
        <v>426</v>
      </c>
      <c r="H151" s="22"/>
      <c r="I151" s="102"/>
    </row>
    <row r="152" spans="1:9" ht="15.75" x14ac:dyDescent="0.25">
      <c r="A152" s="18" t="s">
        <v>400</v>
      </c>
      <c r="B152" s="27" t="s">
        <v>405</v>
      </c>
      <c r="C152" s="22"/>
      <c r="D152" s="102"/>
      <c r="F152" s="18" t="s">
        <v>418</v>
      </c>
      <c r="G152" s="27" t="s">
        <v>428</v>
      </c>
      <c r="H152" s="22"/>
      <c r="I152" s="102"/>
    </row>
    <row r="153" spans="1:9" ht="15.75" x14ac:dyDescent="0.25">
      <c r="A153" s="18" t="s">
        <v>401</v>
      </c>
      <c r="B153" s="27" t="s">
        <v>411</v>
      </c>
      <c r="C153" s="22"/>
      <c r="D153" s="102"/>
      <c r="F153" s="18" t="s">
        <v>420</v>
      </c>
      <c r="G153" s="27" t="s">
        <v>427</v>
      </c>
      <c r="H153" s="22"/>
      <c r="I153" s="102"/>
    </row>
    <row r="154" spans="1:9" ht="16.5" thickBot="1" x14ac:dyDescent="0.3">
      <c r="A154" s="18" t="s">
        <v>402</v>
      </c>
      <c r="B154" s="27" t="s">
        <v>412</v>
      </c>
      <c r="C154" s="22"/>
      <c r="D154" s="103"/>
      <c r="F154" s="18" t="s">
        <v>421</v>
      </c>
      <c r="G154" s="27" t="s">
        <v>429</v>
      </c>
      <c r="H154" s="22"/>
      <c r="I154" s="103"/>
    </row>
    <row r="155" spans="1:9" ht="16.5" thickTop="1" x14ac:dyDescent="0.25">
      <c r="A155" s="115"/>
      <c r="B155" s="116"/>
      <c r="C155" s="112"/>
      <c r="D155" s="112"/>
      <c r="E155" s="111"/>
      <c r="F155" s="115"/>
      <c r="G155" s="116"/>
      <c r="H155" s="112"/>
      <c r="I155" s="111"/>
    </row>
    <row r="156" spans="1:9" ht="15.75" x14ac:dyDescent="0.25">
      <c r="A156" s="111"/>
      <c r="B156" s="114"/>
      <c r="C156" s="111"/>
      <c r="D156" s="111"/>
      <c r="E156" s="111"/>
      <c r="F156" s="115"/>
      <c r="G156" s="116"/>
      <c r="H156" s="112"/>
      <c r="I156" s="111"/>
    </row>
    <row r="157" spans="1:9" ht="19.5" thickBot="1" x14ac:dyDescent="0.35">
      <c r="A157" s="7" t="s">
        <v>235</v>
      </c>
      <c r="B157" s="16"/>
    </row>
    <row r="158" spans="1:9" ht="39" thickTop="1" thickBot="1" x14ac:dyDescent="0.35">
      <c r="A158" s="106" t="s">
        <v>0</v>
      </c>
      <c r="B158" s="106" t="s">
        <v>20</v>
      </c>
      <c r="C158" s="106" t="s">
        <v>19</v>
      </c>
      <c r="D158" s="104" t="s">
        <v>564</v>
      </c>
      <c r="F158" s="106" t="s">
        <v>0</v>
      </c>
      <c r="G158" s="106" t="s">
        <v>20</v>
      </c>
      <c r="H158" s="106" t="s">
        <v>19</v>
      </c>
      <c r="I158" s="104" t="s">
        <v>564</v>
      </c>
    </row>
    <row r="159" spans="1:9" ht="16.5" thickTop="1" x14ac:dyDescent="0.25">
      <c r="A159" s="18" t="s">
        <v>433</v>
      </c>
      <c r="B159" s="44" t="s">
        <v>472</v>
      </c>
      <c r="C159" s="22"/>
      <c r="D159" s="110"/>
      <c r="F159" s="18" t="s">
        <v>453</v>
      </c>
      <c r="G159" s="44" t="s">
        <v>492</v>
      </c>
      <c r="H159" s="22"/>
      <c r="I159" s="111"/>
    </row>
    <row r="160" spans="1:9" ht="15.75" x14ac:dyDescent="0.25">
      <c r="A160" s="18" t="s">
        <v>434</v>
      </c>
      <c r="B160" s="44" t="s">
        <v>473</v>
      </c>
      <c r="C160" s="22"/>
      <c r="D160" s="110"/>
      <c r="F160" s="18" t="s">
        <v>454</v>
      </c>
      <c r="G160" s="44" t="s">
        <v>494</v>
      </c>
      <c r="H160" s="22"/>
      <c r="I160" s="111"/>
    </row>
    <row r="161" spans="1:9" ht="15.75" x14ac:dyDescent="0.25">
      <c r="A161" s="18" t="s">
        <v>435</v>
      </c>
      <c r="B161" s="44" t="s">
        <v>474</v>
      </c>
      <c r="C161" s="22"/>
      <c r="D161" s="110"/>
      <c r="F161" s="18" t="s">
        <v>455</v>
      </c>
      <c r="G161" s="44" t="s">
        <v>495</v>
      </c>
      <c r="H161" s="22"/>
      <c r="I161" s="111"/>
    </row>
    <row r="162" spans="1:9" ht="15.75" x14ac:dyDescent="0.25">
      <c r="A162" s="18" t="s">
        <v>436</v>
      </c>
      <c r="B162" s="44" t="s">
        <v>475</v>
      </c>
      <c r="C162" s="22"/>
      <c r="D162" s="110"/>
      <c r="F162" s="18" t="s">
        <v>456</v>
      </c>
      <c r="G162" s="44" t="s">
        <v>496</v>
      </c>
      <c r="H162" s="22"/>
      <c r="I162" s="111"/>
    </row>
    <row r="163" spans="1:9" ht="15.75" x14ac:dyDescent="0.25">
      <c r="A163" s="18" t="s">
        <v>437</v>
      </c>
      <c r="B163" s="44" t="s">
        <v>476</v>
      </c>
      <c r="C163" s="22"/>
      <c r="D163" s="110"/>
      <c r="F163" s="18" t="s">
        <v>457</v>
      </c>
      <c r="G163" s="44" t="s">
        <v>497</v>
      </c>
      <c r="H163" s="22"/>
      <c r="I163" s="111"/>
    </row>
    <row r="164" spans="1:9" ht="15.75" x14ac:dyDescent="0.25">
      <c r="A164" s="18" t="s">
        <v>438</v>
      </c>
      <c r="B164" s="44" t="s">
        <v>482</v>
      </c>
      <c r="C164" s="22"/>
      <c r="D164" s="110"/>
      <c r="F164" s="18" t="s">
        <v>458</v>
      </c>
      <c r="G164" s="44" t="s">
        <v>498</v>
      </c>
      <c r="H164" s="22"/>
      <c r="I164" s="111"/>
    </row>
    <row r="165" spans="1:9" ht="15.75" x14ac:dyDescent="0.25">
      <c r="A165" s="18" t="s">
        <v>439</v>
      </c>
      <c r="B165" s="44" t="s">
        <v>483</v>
      </c>
      <c r="C165" s="22"/>
      <c r="D165" s="110"/>
      <c r="F165" s="18" t="s">
        <v>459</v>
      </c>
      <c r="G165" s="44" t="s">
        <v>499</v>
      </c>
      <c r="H165" s="22"/>
      <c r="I165" s="111"/>
    </row>
    <row r="166" spans="1:9" ht="15.75" x14ac:dyDescent="0.25">
      <c r="A166" s="18" t="s">
        <v>440</v>
      </c>
      <c r="B166" s="44" t="s">
        <v>484</v>
      </c>
      <c r="C166" s="22"/>
      <c r="D166" s="110"/>
      <c r="F166" s="18" t="s">
        <v>460</v>
      </c>
      <c r="G166" s="44" t="s">
        <v>500</v>
      </c>
      <c r="H166" s="22"/>
      <c r="I166" s="111"/>
    </row>
    <row r="167" spans="1:9" ht="15.75" x14ac:dyDescent="0.25">
      <c r="A167" s="18" t="s">
        <v>441</v>
      </c>
      <c r="B167" s="44" t="s">
        <v>485</v>
      </c>
      <c r="C167" s="22"/>
      <c r="D167" s="110"/>
      <c r="F167" s="18" t="s">
        <v>461</v>
      </c>
      <c r="G167" s="44" t="s">
        <v>493</v>
      </c>
      <c r="H167" s="22"/>
      <c r="I167" s="111"/>
    </row>
    <row r="168" spans="1:9" ht="15.75" x14ac:dyDescent="0.25">
      <c r="A168" s="18" t="s">
        <v>442</v>
      </c>
      <c r="B168" s="44" t="s">
        <v>486</v>
      </c>
      <c r="C168" s="22"/>
      <c r="D168" s="110"/>
      <c r="F168" s="18" t="s">
        <v>462</v>
      </c>
      <c r="G168" s="44" t="s">
        <v>501</v>
      </c>
      <c r="H168" s="22"/>
      <c r="I168" s="111"/>
    </row>
    <row r="169" spans="1:9" ht="15.75" x14ac:dyDescent="0.25">
      <c r="A169" s="18" t="s">
        <v>443</v>
      </c>
      <c r="B169" s="44" t="s">
        <v>487</v>
      </c>
      <c r="C169" s="22"/>
      <c r="D169" s="110"/>
      <c r="F169" s="18" t="s">
        <v>463</v>
      </c>
      <c r="G169" s="44" t="s">
        <v>502</v>
      </c>
      <c r="H169" s="22"/>
      <c r="I169" s="111"/>
    </row>
    <row r="170" spans="1:9" ht="15.75" x14ac:dyDescent="0.25">
      <c r="A170" s="18" t="s">
        <v>444</v>
      </c>
      <c r="B170" s="44" t="s">
        <v>477</v>
      </c>
      <c r="C170" s="22"/>
      <c r="D170" s="110"/>
      <c r="F170" s="18" t="s">
        <v>464</v>
      </c>
      <c r="G170" s="44" t="s">
        <v>503</v>
      </c>
      <c r="H170" s="22"/>
      <c r="I170" s="111"/>
    </row>
    <row r="171" spans="1:9" ht="15.75" x14ac:dyDescent="0.25">
      <c r="A171" s="18" t="s">
        <v>445</v>
      </c>
      <c r="B171" s="44" t="s">
        <v>488</v>
      </c>
      <c r="C171" s="22"/>
      <c r="D171" s="110"/>
      <c r="F171" s="18" t="s">
        <v>465</v>
      </c>
      <c r="G171" s="44" t="s">
        <v>504</v>
      </c>
      <c r="H171" s="22"/>
      <c r="I171" s="111"/>
    </row>
    <row r="172" spans="1:9" ht="15.75" x14ac:dyDescent="0.25">
      <c r="A172" s="18" t="s">
        <v>446</v>
      </c>
      <c r="B172" s="44" t="s">
        <v>478</v>
      </c>
      <c r="C172" s="22"/>
      <c r="D172" s="110"/>
      <c r="F172" s="18" t="s">
        <v>466</v>
      </c>
      <c r="G172" s="44" t="s">
        <v>505</v>
      </c>
      <c r="H172" s="22"/>
      <c r="I172" s="111"/>
    </row>
    <row r="173" spans="1:9" ht="15.75" x14ac:dyDescent="0.25">
      <c r="A173" s="18" t="s">
        <v>447</v>
      </c>
      <c r="B173" s="44" t="s">
        <v>479</v>
      </c>
      <c r="C173" s="22"/>
      <c r="D173" s="110"/>
      <c r="F173" s="18" t="s">
        <v>467</v>
      </c>
      <c r="G173" s="44" t="s">
        <v>506</v>
      </c>
      <c r="H173" s="22"/>
      <c r="I173" s="111"/>
    </row>
    <row r="174" spans="1:9" ht="15.75" x14ac:dyDescent="0.25">
      <c r="A174" s="18" t="s">
        <v>448</v>
      </c>
      <c r="B174" s="44" t="s">
        <v>489</v>
      </c>
      <c r="C174" s="22"/>
      <c r="D174" s="110"/>
      <c r="F174" s="18" t="s">
        <v>468</v>
      </c>
      <c r="G174" s="44" t="s">
        <v>507</v>
      </c>
      <c r="H174" s="22"/>
      <c r="I174" s="111"/>
    </row>
    <row r="175" spans="1:9" ht="16.5" thickBot="1" x14ac:dyDescent="0.3">
      <c r="A175" s="18" t="s">
        <v>449</v>
      </c>
      <c r="B175" s="44" t="s">
        <v>480</v>
      </c>
      <c r="C175" s="22"/>
      <c r="D175" s="110"/>
      <c r="F175" s="18" t="s">
        <v>469</v>
      </c>
      <c r="G175" s="44" t="s">
        <v>508</v>
      </c>
      <c r="H175" s="22"/>
      <c r="I175" s="111"/>
    </row>
    <row r="176" spans="1:9" ht="17.25" thickTop="1" thickBot="1" x14ac:dyDescent="0.3">
      <c r="A176" s="18" t="s">
        <v>450</v>
      </c>
      <c r="B176" s="27" t="s">
        <v>481</v>
      </c>
      <c r="C176" s="22"/>
      <c r="D176" s="105"/>
      <c r="F176" s="18" t="s">
        <v>470</v>
      </c>
      <c r="G176" s="44" t="s">
        <v>509</v>
      </c>
      <c r="H176" s="22"/>
      <c r="I176" s="111"/>
    </row>
    <row r="177" spans="1:9" ht="17.25" thickTop="1" thickBot="1" x14ac:dyDescent="0.3">
      <c r="A177" s="18" t="s">
        <v>451</v>
      </c>
      <c r="B177" s="44" t="s">
        <v>490</v>
      </c>
      <c r="C177" s="22"/>
      <c r="D177" s="110"/>
      <c r="F177" s="18" t="s">
        <v>549</v>
      </c>
      <c r="G177" s="44" t="s">
        <v>510</v>
      </c>
      <c r="H177" s="22"/>
      <c r="I177" s="111"/>
    </row>
    <row r="178" spans="1:9" ht="17.25" thickTop="1" thickBot="1" x14ac:dyDescent="0.3">
      <c r="A178" s="18" t="s">
        <v>452</v>
      </c>
      <c r="B178" s="44" t="s">
        <v>491</v>
      </c>
      <c r="C178" s="22"/>
      <c r="D178" s="110"/>
      <c r="F178" s="18" t="s">
        <v>471</v>
      </c>
      <c r="G178" s="27" t="s">
        <v>511</v>
      </c>
      <c r="H178" s="22"/>
      <c r="I178" s="105"/>
    </row>
    <row r="179" spans="1:9" ht="16.5" thickTop="1" x14ac:dyDescent="0.25">
      <c r="A179" s="18"/>
      <c r="B179" s="147" t="s">
        <v>550</v>
      </c>
      <c r="C179" s="147"/>
      <c r="D179" s="108"/>
      <c r="E179" t="s">
        <v>236</v>
      </c>
      <c r="F179" s="23">
        <f>ANE+ANG+ANI+BAR+BAS+BLT+BUR+CMM+CAV+CRF+CHR+CIB+CRD+CUM+EST+FNO+GAI+MRG+MRJ+MAV+MLI+MTH+MLP+OSE+ORT+PAQ+PSE+PSL+PSY+PMV+PSN+ROM+SRI+SGE+THY+VAL+VER+PPA</f>
        <v>0</v>
      </c>
      <c r="G179" s="4"/>
      <c r="H179" s="17"/>
    </row>
    <row r="180" spans="1:9" ht="15.75" x14ac:dyDescent="0.25">
      <c r="A180" s="111"/>
      <c r="B180" s="114"/>
      <c r="C180" s="111"/>
      <c r="D180" s="111"/>
      <c r="E180" s="111"/>
      <c r="F180" s="111"/>
      <c r="G180" s="111"/>
      <c r="H180" s="111"/>
      <c r="I180" s="111"/>
    </row>
    <row r="181" spans="1:9" ht="18.75" x14ac:dyDescent="0.3">
      <c r="A181" s="7" t="s">
        <v>237</v>
      </c>
      <c r="B181" s="16"/>
    </row>
    <row r="182" spans="1:9" ht="18.75" x14ac:dyDescent="0.3">
      <c r="A182" s="106" t="s">
        <v>0</v>
      </c>
      <c r="B182" s="106" t="s">
        <v>20</v>
      </c>
      <c r="C182" s="106" t="s">
        <v>19</v>
      </c>
      <c r="D182" s="106"/>
      <c r="F182" s="106" t="s">
        <v>0</v>
      </c>
      <c r="G182" s="106" t="s">
        <v>20</v>
      </c>
      <c r="H182" s="106" t="s">
        <v>19</v>
      </c>
    </row>
    <row r="183" spans="1:9" ht="15.75" x14ac:dyDescent="0.25">
      <c r="A183" s="18" t="s">
        <v>512</v>
      </c>
      <c r="B183" s="91" t="s">
        <v>526</v>
      </c>
      <c r="C183" s="22"/>
      <c r="D183" s="110"/>
      <c r="E183" s="18"/>
      <c r="F183" s="18" t="s">
        <v>519</v>
      </c>
      <c r="G183" s="16" t="s">
        <v>534</v>
      </c>
      <c r="H183" s="22"/>
      <c r="I183" s="111"/>
    </row>
    <row r="184" spans="1:9" ht="15.75" x14ac:dyDescent="0.25">
      <c r="A184" s="18" t="s">
        <v>298</v>
      </c>
      <c r="B184" s="27" t="s">
        <v>299</v>
      </c>
      <c r="C184" s="22"/>
      <c r="D184" s="110" t="str">
        <f>IF(ISBLANK(MCT)," ",MCT)</f>
        <v xml:space="preserve"> </v>
      </c>
      <c r="E184" s="18"/>
      <c r="F184" s="18" t="s">
        <v>520</v>
      </c>
      <c r="G184" s="4" t="s">
        <v>532</v>
      </c>
      <c r="H184" s="22"/>
      <c r="I184" s="111"/>
    </row>
    <row r="185" spans="1:9" ht="15.75" x14ac:dyDescent="0.25">
      <c r="A185" s="18" t="s">
        <v>513</v>
      </c>
      <c r="B185" s="27" t="s">
        <v>527</v>
      </c>
      <c r="C185" s="22"/>
      <c r="D185" s="110" t="str">
        <f>IF(ISBLANK(ACP)," ",ACP)</f>
        <v xml:space="preserve"> </v>
      </c>
      <c r="E185" s="18"/>
      <c r="F185" s="18" t="s">
        <v>521</v>
      </c>
      <c r="G185" s="16" t="s">
        <v>533</v>
      </c>
      <c r="H185" s="22"/>
      <c r="I185" s="111"/>
    </row>
    <row r="186" spans="1:9" ht="15.75" x14ac:dyDescent="0.25">
      <c r="A186" s="18" t="s">
        <v>514</v>
      </c>
      <c r="B186" s="36" t="s">
        <v>528</v>
      </c>
      <c r="C186" s="22"/>
      <c r="D186" s="110"/>
      <c r="E186" s="18"/>
      <c r="F186" s="18" t="s">
        <v>522</v>
      </c>
      <c r="G186" s="4" t="s">
        <v>535</v>
      </c>
      <c r="H186" s="22"/>
      <c r="I186" s="111"/>
    </row>
    <row r="187" spans="1:9" ht="15.75" x14ac:dyDescent="0.25">
      <c r="A187" s="18" t="s">
        <v>515</v>
      </c>
      <c r="B187" s="27" t="s">
        <v>529</v>
      </c>
      <c r="C187" s="22"/>
      <c r="D187" s="110" t="str">
        <f>IF(ISBLANK(TCR)," ",TCR)</f>
        <v xml:space="preserve"> </v>
      </c>
      <c r="E187" s="18"/>
      <c r="F187" s="18" t="s">
        <v>523</v>
      </c>
      <c r="G187" s="16" t="s">
        <v>536</v>
      </c>
      <c r="H187" s="22"/>
      <c r="I187" s="111"/>
    </row>
    <row r="188" spans="1:9" ht="15.75" x14ac:dyDescent="0.25">
      <c r="A188" s="18" t="s">
        <v>516</v>
      </c>
      <c r="B188" s="27" t="s">
        <v>530</v>
      </c>
      <c r="C188" s="22"/>
      <c r="D188" s="110" t="str">
        <f>IF(ISBLANK(TRU)," ",TRU)</f>
        <v xml:space="preserve"> </v>
      </c>
      <c r="E188" s="18"/>
      <c r="F188" s="18" t="s">
        <v>524</v>
      </c>
      <c r="G188" s="4" t="s">
        <v>537</v>
      </c>
      <c r="H188" s="22"/>
      <c r="I188" s="111"/>
    </row>
    <row r="189" spans="1:9" ht="15.75" x14ac:dyDescent="0.25">
      <c r="A189" s="18" t="s">
        <v>517</v>
      </c>
      <c r="B189" s="36" t="s">
        <v>531</v>
      </c>
      <c r="C189" s="22"/>
      <c r="D189" s="110"/>
      <c r="E189" s="18"/>
      <c r="F189" s="18" t="s">
        <v>525</v>
      </c>
      <c r="G189" s="4" t="s">
        <v>538</v>
      </c>
      <c r="H189" s="22"/>
      <c r="I189" s="111"/>
    </row>
    <row r="190" spans="1:9" ht="15.75" x14ac:dyDescent="0.25">
      <c r="A190" s="18" t="s">
        <v>518</v>
      </c>
      <c r="B190" s="36" t="s">
        <v>294</v>
      </c>
      <c r="C190" s="22"/>
      <c r="D190" s="110"/>
      <c r="F190" s="111"/>
      <c r="G190" s="111"/>
      <c r="H190" s="110"/>
      <c r="I190" s="111"/>
    </row>
    <row r="191" spans="1:9" ht="15.75" x14ac:dyDescent="0.25">
      <c r="A191" s="115"/>
      <c r="B191" s="116"/>
      <c r="C191" s="117"/>
      <c r="D191" s="117"/>
      <c r="E191" s="111"/>
      <c r="F191" s="111"/>
      <c r="G191" s="111"/>
      <c r="H191" s="110"/>
      <c r="I191" s="111"/>
    </row>
    <row r="192" spans="1:9" ht="15.75" x14ac:dyDescent="0.25">
      <c r="A192" s="115"/>
      <c r="B192" s="116"/>
      <c r="C192" s="117"/>
      <c r="D192" s="117"/>
      <c r="E192" s="111"/>
      <c r="F192" s="111"/>
      <c r="G192" s="111"/>
      <c r="H192" s="110"/>
      <c r="I192" s="111"/>
    </row>
    <row r="193" spans="1:12" ht="16.5" thickBot="1" x14ac:dyDescent="0.3">
      <c r="A193" s="18"/>
      <c r="B193" s="18"/>
      <c r="C193" s="18"/>
      <c r="D193" s="18"/>
    </row>
    <row r="194" spans="1:12" ht="40.15" customHeight="1" thickTop="1" x14ac:dyDescent="0.25">
      <c r="C194" s="164" t="s">
        <v>430</v>
      </c>
      <c r="D194" s="165"/>
      <c r="E194" s="166"/>
      <c r="F194" s="167"/>
      <c r="G194" s="45">
        <f>CGH+CGS+J5M+J6S+BRH+BRO+DTY+FET+FLO+PAT+PCL+RGA+XFE+GFP+MLG+PTR</f>
        <v>0</v>
      </c>
    </row>
    <row r="195" spans="1:12" ht="40.15" customHeight="1" x14ac:dyDescent="0.25">
      <c r="C195" s="160" t="s">
        <v>431</v>
      </c>
      <c r="D195" s="161"/>
      <c r="E195" s="162"/>
      <c r="F195" s="163"/>
      <c r="G195" s="46">
        <f>SOJ+FVL+JOD+LDH+LDP+LUD+MED+PHI+PPR+SAD+SED+TRD+VED+PAG+MLD+MPP+MPC+ARA+CRN+DOL+FNU+GES+LEC+LOT+MIN+PCH+MLS+FFO+JOS+LFH+LFP+LUZ+MEL+PFH+PFP+SAI+SER+TRE+VES+MLF+MLC+LEF+PPO+FEV+HAR+MPA</f>
        <v>0</v>
      </c>
    </row>
    <row r="196" spans="1:12" ht="40.15" customHeight="1" x14ac:dyDescent="0.25">
      <c r="C196" s="172" t="s">
        <v>4</v>
      </c>
      <c r="D196" s="173"/>
      <c r="E196" s="173"/>
      <c r="F196" s="174"/>
      <c r="G196" s="46">
        <f>AVH+BDH+BTH+EPE+ORH+SGH+TTH+CHA+CHH+CHS+CHT+MCR</f>
        <v>0</v>
      </c>
    </row>
    <row r="197" spans="1:12" ht="40.15" customHeight="1" x14ac:dyDescent="0.25">
      <c r="B197" s="19"/>
      <c r="C197" s="168" t="s">
        <v>296</v>
      </c>
      <c r="D197" s="169"/>
      <c r="E197" s="170"/>
      <c r="F197" s="171"/>
      <c r="G197" s="46">
        <f>AVP+BDP+BTP+MIE+MIS+ORP+SGP+SOG+TTP+CPA+CPH+CPS+CPT+CPZ+CGP+CGO+CAG</f>
        <v>0</v>
      </c>
    </row>
    <row r="198" spans="1:12" ht="40.15" customHeight="1" x14ac:dyDescent="0.25">
      <c r="B198" s="19"/>
      <c r="C198" s="186" t="s">
        <v>432</v>
      </c>
      <c r="D198" s="187"/>
      <c r="E198" s="188"/>
      <c r="F198" s="189"/>
      <c r="G198" s="46">
        <f>BTN+PTC+PTF</f>
        <v>0</v>
      </c>
    </row>
    <row r="199" spans="1:12" ht="40.15" customHeight="1" x14ac:dyDescent="0.25">
      <c r="C199" s="175" t="s">
        <v>5</v>
      </c>
      <c r="D199" s="176"/>
      <c r="E199" s="177"/>
      <c r="F199" s="178"/>
      <c r="G199" s="46">
        <f>CML+CZP+NVE+NYG+OEI+TRN+OPN+OPR+OEH+OAG+MOL</f>
        <v>0</v>
      </c>
    </row>
    <row r="200" spans="1:12" ht="40.15" customHeight="1" x14ac:dyDescent="0.25">
      <c r="C200" s="179" t="s">
        <v>6</v>
      </c>
      <c r="D200" s="180"/>
      <c r="E200" s="180"/>
      <c r="F200" s="181"/>
      <c r="G200" s="46">
        <f>CZH+MOT+NVH+OHN+OHR</f>
        <v>0</v>
      </c>
    </row>
    <row r="201" spans="1:12" ht="40.15" customHeight="1" thickBot="1" x14ac:dyDescent="0.3">
      <c r="C201" s="182" t="s">
        <v>7</v>
      </c>
      <c r="D201" s="183"/>
      <c r="E201" s="184"/>
      <c r="F201" s="185"/>
      <c r="G201" s="47">
        <f>MID+MLT+MOH+RIZ+SRS+CGF+LIH+LIP+CHV+LIF+BVF+CAF+CHF+NVF+RDF+FSG+FAG+CPL+CRA+AIL+AUB+CAR+CEL+CES+CHU+CCN+CMB+CCT+CRS+EPI+FRA+LBF+MAC+MLO+NVT+OIG+PAN+PAS+POR+PVP+POT+RDI+ROQ+RUT+SFI+TAB+TOM+TOT+TOP+FLA+PPAM</f>
        <v>0</v>
      </c>
    </row>
    <row r="202" spans="1:12" ht="40.15" customHeight="1" thickTop="1" thickBot="1" x14ac:dyDescent="0.3">
      <c r="C202" s="159" t="s">
        <v>8</v>
      </c>
      <c r="D202" s="159"/>
      <c r="E202" s="159"/>
      <c r="F202" s="159"/>
      <c r="G202" s="48">
        <f>PTMP+PROT+CERH+CERP+PLSA+OLEP+OLEH+AC_DIV</f>
        <v>0</v>
      </c>
    </row>
    <row r="203" spans="1:12" ht="40.15" customHeight="1" thickTop="1" x14ac:dyDescent="0.25">
      <c r="C203" s="190" t="s">
        <v>300</v>
      </c>
      <c r="D203" s="191"/>
      <c r="E203" s="192"/>
      <c r="F203" s="193"/>
      <c r="G203" s="45">
        <f>J6P+PRL+PPH+SPH+SPL+BOP+CAE+CEE+ROS</f>
        <v>0</v>
      </c>
      <c r="I203" s="93" t="str">
        <f>IF((PRL+PPH+SPH)=0," ",1-(PRLR+PPHR+SPHR)/(PRL+PPH+SPH+SPL+BOP+CAE+CEE+ROS+J6P))</f>
        <v xml:space="preserve"> </v>
      </c>
      <c r="J203" s="149" t="s">
        <v>554</v>
      </c>
      <c r="K203" s="149"/>
      <c r="L203" s="149"/>
    </row>
    <row r="204" spans="1:12" ht="40.15" customHeight="1" x14ac:dyDescent="0.25">
      <c r="C204" s="152" t="s">
        <v>301</v>
      </c>
      <c r="D204" s="153"/>
      <c r="E204" s="154"/>
      <c r="F204" s="155"/>
      <c r="G204" s="46">
        <f>ART+AVO+HBL+FLP+AGR+CAB+CBT+CTG+NOS+NOX+OLI+PVT+PEP+PFR+PIS+PWT+PRU+VRG+VRC+VRT+VRN+RVI+LAV+PPP+MCT+ACP+TCR+TRU</f>
        <v>0</v>
      </c>
      <c r="I204" s="96" t="str">
        <f>IF(CPER&gt;0,(ARTE+AVOE+HBLE+FLPE+AGRE+CABE+CBTE+CTGE+NOSE+NOXE+OLIE+PVTE+PEPE+PFRE+PISE+PWTE+PRUE+VRGE+VRCE+VRTE+VRNE+RVIE+LAVE+PPPE+MCT+ACP+TCR+TRU)/(ART+AVO+HBL+FLP+AGR+CAB+CBT+CTG+NOS+NOX+OLI+PVT+PEP+PFR+PIS+PWT+PRU+VRG+VRC+VRT+VRN+RVI+LAV+PPP+MCT+ACP+TCR+TRU)," ")</f>
        <v xml:space="preserve"> </v>
      </c>
      <c r="J204" s="150" t="s">
        <v>568</v>
      </c>
      <c r="K204" s="150"/>
      <c r="L204" s="150"/>
    </row>
    <row r="205" spans="1:12" ht="40.15" customHeight="1" thickBot="1" x14ac:dyDescent="0.3">
      <c r="C205" s="156" t="s">
        <v>302</v>
      </c>
      <c r="D205" s="157"/>
      <c r="E205" s="157"/>
      <c r="F205" s="158"/>
      <c r="G205" s="47">
        <f>JNO+CSS+SBO+SNE+MRS</f>
        <v>0</v>
      </c>
    </row>
    <row r="206" spans="1:12" ht="40.15" customHeight="1" thickTop="1" thickBot="1" x14ac:dyDescent="0.3">
      <c r="C206" s="151" t="s">
        <v>293</v>
      </c>
      <c r="D206" s="151"/>
      <c r="E206" s="151"/>
      <c r="F206" s="151"/>
      <c r="G206" s="49">
        <f>TTA+PPER+CPER+AUTR</f>
        <v>0</v>
      </c>
    </row>
    <row r="207" spans="1:12" ht="15.75" thickTop="1" x14ac:dyDescent="0.25"/>
    <row r="211" spans="6:6" x14ac:dyDescent="0.25">
      <c r="F211" s="9"/>
    </row>
  </sheetData>
  <sheetProtection algorithmName="SHA-512" hashValue="i0jkmT7e7nJFdIbsa+4315jEhlfIk6g7Y8wnm2foAzroTSf/LcsqjwsTRHrlnJngmdWfc9eLAXVddLT7FY7akw==" saltValue="YVYnyWvDdKvIE/4++EkrxQ==" spinCount="100000" sheet="1" objects="1" scenarios="1" selectLockedCells="1"/>
  <mergeCells count="19">
    <mergeCell ref="C206:F206"/>
    <mergeCell ref="C204:F204"/>
    <mergeCell ref="C205:F205"/>
    <mergeCell ref="C202:F202"/>
    <mergeCell ref="C5:E5"/>
    <mergeCell ref="C195:F195"/>
    <mergeCell ref="C194:F194"/>
    <mergeCell ref="C197:F197"/>
    <mergeCell ref="C196:F196"/>
    <mergeCell ref="C199:F199"/>
    <mergeCell ref="C200:F200"/>
    <mergeCell ref="C201:F201"/>
    <mergeCell ref="C198:F198"/>
    <mergeCell ref="C203:F203"/>
    <mergeCell ref="A2:I2"/>
    <mergeCell ref="B179:C179"/>
    <mergeCell ref="A3:H4"/>
    <mergeCell ref="J203:L203"/>
    <mergeCell ref="J204:L204"/>
  </mergeCells>
  <pageMargins left="0.7" right="0.7" top="0.75" bottom="0.75" header="0.3" footer="0.3"/>
  <pageSetup paperSize="9" scale="25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locked="0" defaultSize="0" print="0" autoFill="0" autoPict="0" macro="[0]!Début">
                <anchor moveWithCells="1" sizeWithCells="1">
                  <from>
                    <xdr:col>2</xdr:col>
                    <xdr:colOff>1047750</xdr:colOff>
                    <xdr:row>207</xdr:row>
                    <xdr:rowOff>95250</xdr:rowOff>
                  </from>
                  <to>
                    <xdr:col>5</xdr:col>
                    <xdr:colOff>704850</xdr:colOff>
                    <xdr:row>212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5" name="Button 1">
              <controlPr locked="0" defaultSize="0" print="0" autoFill="0" autoPict="0" macro="[0]!MiseZero">
                <anchor moveWithCells="1" sizeWithCells="1">
                  <from>
                    <xdr:col>2</xdr:col>
                    <xdr:colOff>942975</xdr:colOff>
                    <xdr:row>4</xdr:row>
                    <xdr:rowOff>85725</xdr:rowOff>
                  </from>
                  <to>
                    <xdr:col>5</xdr:col>
                    <xdr:colOff>1619250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D2E9E28E3B8A418968B5EFBAD6A395" ma:contentTypeVersion="13" ma:contentTypeDescription="Create a new document." ma:contentTypeScope="" ma:versionID="b4a6c21d1b29186cd03b4d8de93a958a">
  <xsd:schema xmlns:xsd="http://www.w3.org/2001/XMLSchema" xmlns:xs="http://www.w3.org/2001/XMLSchema" xmlns:p="http://schemas.microsoft.com/office/2006/metadata/properties" xmlns:ns3="30da6671-eb69-468f-bed8-79c764191460" xmlns:ns4="3445f8ee-e093-463c-9ffa-1719c39c5cf5" targetNamespace="http://schemas.microsoft.com/office/2006/metadata/properties" ma:root="true" ma:fieldsID="8c6ab8599d4b016b30de26a1c6a31e95" ns3:_="" ns4:_="">
    <xsd:import namespace="30da6671-eb69-468f-bed8-79c764191460"/>
    <xsd:import namespace="3445f8ee-e093-463c-9ffa-1719c39c5c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a6671-eb69-468f-bed8-79c7641914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5f8ee-e093-463c-9ffa-1719c39c5cf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8A8B-F45E-497A-8D5F-1A1AC9C57A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6D0FD-404E-444D-8095-CF275FCF8F71}">
  <ds:schemaRefs>
    <ds:schemaRef ds:uri="http://schemas.microsoft.com/office/2006/documentManagement/types"/>
    <ds:schemaRef ds:uri="http://www.w3.org/XML/1998/namespace"/>
    <ds:schemaRef ds:uri="http://purl.org/dc/elements/1.1/"/>
    <ds:schemaRef ds:uri="3445f8ee-e093-463c-9ffa-1719c39c5cf5"/>
    <ds:schemaRef ds:uri="http://schemas.microsoft.com/office/infopath/2007/PartnerControls"/>
    <ds:schemaRef ds:uri="http://schemas.openxmlformats.org/package/2006/metadata/core-properties"/>
    <ds:schemaRef ds:uri="30da6671-eb69-468f-bed8-79c764191460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6F9938-F30A-4FEE-9883-FEABB75FFB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da6671-eb69-468f-bed8-79c764191460"/>
    <ds:schemaRef ds:uri="3445f8ee-e093-463c-9ffa-1719c39c5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287</vt:i4>
      </vt:variant>
    </vt:vector>
  </HeadingPairs>
  <TitlesOfParts>
    <vt:vector size="289" baseType="lpstr">
      <vt:lpstr>Calcul_écorégime</vt:lpstr>
      <vt:lpstr>Déclaration_exploitation</vt:lpstr>
      <vt:lpstr>AC_DIV</vt:lpstr>
      <vt:lpstr>ACP</vt:lpstr>
      <vt:lpstr>AGR</vt:lpstr>
      <vt:lpstr>AGRE</vt:lpstr>
      <vt:lpstr>AIL</vt:lpstr>
      <vt:lpstr>ANE</vt:lpstr>
      <vt:lpstr>ANG</vt:lpstr>
      <vt:lpstr>ANI</vt:lpstr>
      <vt:lpstr>ARA</vt:lpstr>
      <vt:lpstr>ART</vt:lpstr>
      <vt:lpstr>ARTE</vt:lpstr>
      <vt:lpstr>AUB</vt:lpstr>
      <vt:lpstr>AUTR</vt:lpstr>
      <vt:lpstr>AVH</vt:lpstr>
      <vt:lpstr>AVO</vt:lpstr>
      <vt:lpstr>AVOE</vt:lpstr>
      <vt:lpstr>AVP</vt:lpstr>
      <vt:lpstr>BAR</vt:lpstr>
      <vt:lpstr>BAS</vt:lpstr>
      <vt:lpstr>BDH</vt:lpstr>
      <vt:lpstr>BDP</vt:lpstr>
      <vt:lpstr>BFP</vt:lpstr>
      <vt:lpstr>BFS</vt:lpstr>
      <vt:lpstr>BLT</vt:lpstr>
      <vt:lpstr>BOP</vt:lpstr>
      <vt:lpstr>BOR</vt:lpstr>
      <vt:lpstr>BRH</vt:lpstr>
      <vt:lpstr>BRO</vt:lpstr>
      <vt:lpstr>BTA</vt:lpstr>
      <vt:lpstr>BTH</vt:lpstr>
      <vt:lpstr>BTN</vt:lpstr>
      <vt:lpstr>BTP</vt:lpstr>
      <vt:lpstr>BUR</vt:lpstr>
      <vt:lpstr>BVF</vt:lpstr>
      <vt:lpstr>CAB</vt:lpstr>
      <vt:lpstr>CABE</vt:lpstr>
      <vt:lpstr>CAE</vt:lpstr>
      <vt:lpstr>CAF</vt:lpstr>
      <vt:lpstr>CAG</vt:lpstr>
      <vt:lpstr>CAR</vt:lpstr>
      <vt:lpstr>CAV</vt:lpstr>
      <vt:lpstr>CBT</vt:lpstr>
      <vt:lpstr>CBTE</vt:lpstr>
      <vt:lpstr>CCN</vt:lpstr>
      <vt:lpstr>CCT</vt:lpstr>
      <vt:lpstr>CEE</vt:lpstr>
      <vt:lpstr>CEL</vt:lpstr>
      <vt:lpstr>CERH</vt:lpstr>
      <vt:lpstr>CERP</vt:lpstr>
      <vt:lpstr>CES</vt:lpstr>
      <vt:lpstr>CGF</vt:lpstr>
      <vt:lpstr>CGH</vt:lpstr>
      <vt:lpstr>CGO</vt:lpstr>
      <vt:lpstr>CGP</vt:lpstr>
      <vt:lpstr>CGS</vt:lpstr>
      <vt:lpstr>CHA</vt:lpstr>
      <vt:lpstr>CHF</vt:lpstr>
      <vt:lpstr>CHH</vt:lpstr>
      <vt:lpstr>CHR</vt:lpstr>
      <vt:lpstr>CHS</vt:lpstr>
      <vt:lpstr>CHT</vt:lpstr>
      <vt:lpstr>CHU</vt:lpstr>
      <vt:lpstr>CHV</vt:lpstr>
      <vt:lpstr>CIB</vt:lpstr>
      <vt:lpstr>CID</vt:lpstr>
      <vt:lpstr>CIT</vt:lpstr>
      <vt:lpstr>CMB</vt:lpstr>
      <vt:lpstr>CML</vt:lpstr>
      <vt:lpstr>CMM</vt:lpstr>
      <vt:lpstr>CPA</vt:lpstr>
      <vt:lpstr>CPER</vt:lpstr>
      <vt:lpstr>CPH</vt:lpstr>
      <vt:lpstr>CPL</vt:lpstr>
      <vt:lpstr>CPS</vt:lpstr>
      <vt:lpstr>CPT</vt:lpstr>
      <vt:lpstr>CPZ</vt:lpstr>
      <vt:lpstr>CRA</vt:lpstr>
      <vt:lpstr>CRD</vt:lpstr>
      <vt:lpstr>CRF</vt:lpstr>
      <vt:lpstr>CRN</vt:lpstr>
      <vt:lpstr>CRS</vt:lpstr>
      <vt:lpstr>CSS</vt:lpstr>
      <vt:lpstr>CTG</vt:lpstr>
      <vt:lpstr>CTGE</vt:lpstr>
      <vt:lpstr>CUM</vt:lpstr>
      <vt:lpstr>CZH</vt:lpstr>
      <vt:lpstr>CZP</vt:lpstr>
      <vt:lpstr>DOL</vt:lpstr>
      <vt:lpstr>DTY</vt:lpstr>
      <vt:lpstr>EPE</vt:lpstr>
      <vt:lpstr>EPI</vt:lpstr>
      <vt:lpstr>EST</vt:lpstr>
      <vt:lpstr>FAG</vt:lpstr>
      <vt:lpstr>FET</vt:lpstr>
      <vt:lpstr>FEV</vt:lpstr>
      <vt:lpstr>FFO</vt:lpstr>
      <vt:lpstr>FLA</vt:lpstr>
      <vt:lpstr>FLO</vt:lpstr>
      <vt:lpstr>FLP</vt:lpstr>
      <vt:lpstr>FLPE</vt:lpstr>
      <vt:lpstr>FNO</vt:lpstr>
      <vt:lpstr>FNU</vt:lpstr>
      <vt:lpstr>FRA</vt:lpstr>
      <vt:lpstr>FSG</vt:lpstr>
      <vt:lpstr>FVL</vt:lpstr>
      <vt:lpstr>GAI</vt:lpstr>
      <vt:lpstr>GES</vt:lpstr>
      <vt:lpstr>GFP</vt:lpstr>
      <vt:lpstr>HAR</vt:lpstr>
      <vt:lpstr>HBL</vt:lpstr>
      <vt:lpstr>HBLE</vt:lpstr>
      <vt:lpstr>J5M</vt:lpstr>
      <vt:lpstr>J6P</vt:lpstr>
      <vt:lpstr>J6S</vt:lpstr>
      <vt:lpstr>JNO</vt:lpstr>
      <vt:lpstr>JOD</vt:lpstr>
      <vt:lpstr>JOS</vt:lpstr>
      <vt:lpstr>LAV</vt:lpstr>
      <vt:lpstr>LAVE</vt:lpstr>
      <vt:lpstr>LBF</vt:lpstr>
      <vt:lpstr>LDH</vt:lpstr>
      <vt:lpstr>LDP</vt:lpstr>
      <vt:lpstr>LEC</vt:lpstr>
      <vt:lpstr>LEF</vt:lpstr>
      <vt:lpstr>LFH</vt:lpstr>
      <vt:lpstr>LFP</vt:lpstr>
      <vt:lpstr>LIF</vt:lpstr>
      <vt:lpstr>LIH</vt:lpstr>
      <vt:lpstr>LIP</vt:lpstr>
      <vt:lpstr>LOT</vt:lpstr>
      <vt:lpstr>LUD</vt:lpstr>
      <vt:lpstr>LUZ</vt:lpstr>
      <vt:lpstr>MAC</vt:lpstr>
      <vt:lpstr>MAV</vt:lpstr>
      <vt:lpstr>MCR</vt:lpstr>
      <vt:lpstr>MCT</vt:lpstr>
      <vt:lpstr>MED</vt:lpstr>
      <vt:lpstr>MEL</vt:lpstr>
      <vt:lpstr>MID</vt:lpstr>
      <vt:lpstr>MIE</vt:lpstr>
      <vt:lpstr>MIN</vt:lpstr>
      <vt:lpstr>MIS</vt:lpstr>
      <vt:lpstr>MLC</vt:lpstr>
      <vt:lpstr>MLD</vt:lpstr>
      <vt:lpstr>MLF</vt:lpstr>
      <vt:lpstr>MLG</vt:lpstr>
      <vt:lpstr>MLI</vt:lpstr>
      <vt:lpstr>MLO</vt:lpstr>
      <vt:lpstr>MLP</vt:lpstr>
      <vt:lpstr>MLS</vt:lpstr>
      <vt:lpstr>MLT</vt:lpstr>
      <vt:lpstr>MOH</vt:lpstr>
      <vt:lpstr>MOL</vt:lpstr>
      <vt:lpstr>MOT</vt:lpstr>
      <vt:lpstr>MPA</vt:lpstr>
      <vt:lpstr>MPC</vt:lpstr>
      <vt:lpstr>MPP</vt:lpstr>
      <vt:lpstr>MRG</vt:lpstr>
      <vt:lpstr>MRJ</vt:lpstr>
      <vt:lpstr>MRS</vt:lpstr>
      <vt:lpstr>MTH</vt:lpstr>
      <vt:lpstr>NOS</vt:lpstr>
      <vt:lpstr>NOSE</vt:lpstr>
      <vt:lpstr>NOX</vt:lpstr>
      <vt:lpstr>NOXE</vt:lpstr>
      <vt:lpstr>NVE</vt:lpstr>
      <vt:lpstr>NVF</vt:lpstr>
      <vt:lpstr>NVH</vt:lpstr>
      <vt:lpstr>NVT</vt:lpstr>
      <vt:lpstr>NYG</vt:lpstr>
      <vt:lpstr>OAG</vt:lpstr>
      <vt:lpstr>OEH</vt:lpstr>
      <vt:lpstr>OEI</vt:lpstr>
      <vt:lpstr>OHN</vt:lpstr>
      <vt:lpstr>OHR</vt:lpstr>
      <vt:lpstr>OIG</vt:lpstr>
      <vt:lpstr>OLEH</vt:lpstr>
      <vt:lpstr>OLEP</vt:lpstr>
      <vt:lpstr>OLI</vt:lpstr>
      <vt:lpstr>OLIE</vt:lpstr>
      <vt:lpstr>OPN</vt:lpstr>
      <vt:lpstr>OPR</vt:lpstr>
      <vt:lpstr>ORH</vt:lpstr>
      <vt:lpstr>ORP</vt:lpstr>
      <vt:lpstr>ORT</vt:lpstr>
      <vt:lpstr>OSE</vt:lpstr>
      <vt:lpstr>PAG</vt:lpstr>
      <vt:lpstr>PAN</vt:lpstr>
      <vt:lpstr>PAQ</vt:lpstr>
      <vt:lpstr>PAS</vt:lpstr>
      <vt:lpstr>PAT</vt:lpstr>
      <vt:lpstr>PCH</vt:lpstr>
      <vt:lpstr>PCL</vt:lpstr>
      <vt:lpstr>PEP</vt:lpstr>
      <vt:lpstr>PEPE</vt:lpstr>
      <vt:lpstr>PFH</vt:lpstr>
      <vt:lpstr>PFP</vt:lpstr>
      <vt:lpstr>PFR</vt:lpstr>
      <vt:lpstr>PFRE</vt:lpstr>
      <vt:lpstr>PHI</vt:lpstr>
      <vt:lpstr>PIS</vt:lpstr>
      <vt:lpstr>PISE</vt:lpstr>
      <vt:lpstr>PLSA</vt:lpstr>
      <vt:lpstr>PMV</vt:lpstr>
      <vt:lpstr>POR</vt:lpstr>
      <vt:lpstr>POT</vt:lpstr>
      <vt:lpstr>PPA</vt:lpstr>
      <vt:lpstr>PPAM</vt:lpstr>
      <vt:lpstr>PPER</vt:lpstr>
      <vt:lpstr>PPH</vt:lpstr>
      <vt:lpstr>PPHR</vt:lpstr>
      <vt:lpstr>PPO</vt:lpstr>
      <vt:lpstr>PPP</vt:lpstr>
      <vt:lpstr>PPPE</vt:lpstr>
      <vt:lpstr>PPR</vt:lpstr>
      <vt:lpstr>PRL</vt:lpstr>
      <vt:lpstr>PRLR</vt:lpstr>
      <vt:lpstr>PROT</vt:lpstr>
      <vt:lpstr>PRU</vt:lpstr>
      <vt:lpstr>PRUE</vt:lpstr>
      <vt:lpstr>PSE</vt:lpstr>
      <vt:lpstr>PSL</vt:lpstr>
      <vt:lpstr>PSN</vt:lpstr>
      <vt:lpstr>PSY</vt:lpstr>
      <vt:lpstr>PTC</vt:lpstr>
      <vt:lpstr>PTF</vt:lpstr>
      <vt:lpstr>PTMP</vt:lpstr>
      <vt:lpstr>PTR</vt:lpstr>
      <vt:lpstr>PVP</vt:lpstr>
      <vt:lpstr>PVT</vt:lpstr>
      <vt:lpstr>PVTE</vt:lpstr>
      <vt:lpstr>PWT</vt:lpstr>
      <vt:lpstr>PWTE</vt:lpstr>
      <vt:lpstr>RDF</vt:lpstr>
      <vt:lpstr>RDI</vt:lpstr>
      <vt:lpstr>RGA</vt:lpstr>
      <vt:lpstr>RIZ</vt:lpstr>
      <vt:lpstr>ROM</vt:lpstr>
      <vt:lpstr>ROQ</vt:lpstr>
      <vt:lpstr>ROS</vt:lpstr>
      <vt:lpstr>RUT</vt:lpstr>
      <vt:lpstr>RVI</vt:lpstr>
      <vt:lpstr>RVIE</vt:lpstr>
      <vt:lpstr>SAD</vt:lpstr>
      <vt:lpstr>SAI</vt:lpstr>
      <vt:lpstr>SAUT</vt:lpstr>
      <vt:lpstr>SBO</vt:lpstr>
      <vt:lpstr>SED</vt:lpstr>
      <vt:lpstr>SER</vt:lpstr>
      <vt:lpstr>SFI</vt:lpstr>
      <vt:lpstr>SGE</vt:lpstr>
      <vt:lpstr>SGH</vt:lpstr>
      <vt:lpstr>SGP</vt:lpstr>
      <vt:lpstr>SNE</vt:lpstr>
      <vt:lpstr>SOG</vt:lpstr>
      <vt:lpstr>SOJ</vt:lpstr>
      <vt:lpstr>SPH</vt:lpstr>
      <vt:lpstr>SPHR</vt:lpstr>
      <vt:lpstr>SPL</vt:lpstr>
      <vt:lpstr>SRI</vt:lpstr>
      <vt:lpstr>SRS</vt:lpstr>
      <vt:lpstr>TAB</vt:lpstr>
      <vt:lpstr>TCR</vt:lpstr>
      <vt:lpstr>THY</vt:lpstr>
      <vt:lpstr>TOM</vt:lpstr>
      <vt:lpstr>TOP</vt:lpstr>
      <vt:lpstr>TOT</vt:lpstr>
      <vt:lpstr>TRD</vt:lpstr>
      <vt:lpstr>TRE</vt:lpstr>
      <vt:lpstr>TRN</vt:lpstr>
      <vt:lpstr>TRU</vt:lpstr>
      <vt:lpstr>TTA</vt:lpstr>
      <vt:lpstr>TTH</vt:lpstr>
      <vt:lpstr>TTP</vt:lpstr>
      <vt:lpstr>VAL</vt:lpstr>
      <vt:lpstr>VED</vt:lpstr>
      <vt:lpstr>VER</vt:lpstr>
      <vt:lpstr>VES</vt:lpstr>
      <vt:lpstr>VRC</vt:lpstr>
      <vt:lpstr>VRCE</vt:lpstr>
      <vt:lpstr>VRG</vt:lpstr>
      <vt:lpstr>VRGE</vt:lpstr>
      <vt:lpstr>VRN</vt:lpstr>
      <vt:lpstr>VRNE</vt:lpstr>
      <vt:lpstr>VRT</vt:lpstr>
      <vt:lpstr>VRTE</vt:lpstr>
      <vt:lpstr>XFE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Simulation écorégime</dc:title>
  <dc:creator>SOUDE CLAUDE</dc:creator>
  <cp:lastModifiedBy>FDSEA 77 - Sabrina Prugnac</cp:lastModifiedBy>
  <cp:lastPrinted>2021-04-07T17:43:33Z</cp:lastPrinted>
  <dcterms:created xsi:type="dcterms:W3CDTF">2021-03-22T06:48:21Z</dcterms:created>
  <dcterms:modified xsi:type="dcterms:W3CDTF">2022-07-29T10:11:10Z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0x0101003AD2E9E28E3B8A418968B5EFBAD6A395</vt:lpwstr>
  </property>
</Properties>
</file>